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0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comments1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385" windowHeight="11565" tabRatio="716"/>
  </bookViews>
  <sheets>
    <sheet name="Schedule A" sheetId="4" r:id="rId1"/>
    <sheet name="GST Table Games" sheetId="17" r:id="rId2"/>
    <sheet name="GST Gaming Machines" sheetId="18" r:id="rId3"/>
    <sheet name="GST Schedule Six" sheetId="16" r:id="rId4"/>
    <sheet name="VIP Evaluation" sheetId="21" r:id="rId5"/>
    <sheet name="GGR1" sheetId="6" r:id="rId6"/>
    <sheet name="GGR3" sheetId="7" r:id="rId7"/>
    <sheet name="GGR5" sheetId="8" r:id="rId8"/>
    <sheet name="GGR6" sheetId="15" r:id="rId9"/>
    <sheet name="GGR6A" sheetId="19" r:id="rId10"/>
    <sheet name="GGR6B" sheetId="20" r:id="rId11"/>
    <sheet name="GGR7" sheetId="11" r:id="rId12"/>
    <sheet name="GGR7A" sheetId="22" r:id="rId13"/>
    <sheet name="GGR7B" sheetId="23" r:id="rId14"/>
    <sheet name="GGR8" sheetId="12" r:id="rId15"/>
    <sheet name="GGR8A" sheetId="24" r:id="rId16"/>
    <sheet name="GGR8B" sheetId="25" r:id="rId17"/>
    <sheet name="GGR9" sheetId="13" r:id="rId18"/>
    <sheet name="GGR10" sheetId="14" r:id="rId19"/>
    <sheet name="Coupons" sheetId="26" r:id="rId20"/>
  </sheets>
  <definedNames>
    <definedName name="_xlnm.Print_Area" localSheetId="5">'GGR1'!$A$1:$G$51</definedName>
    <definedName name="_xlnm.Print_Area" localSheetId="18">'GGR10'!$A$1:$F$51</definedName>
    <definedName name="_xlnm.Print_Area" localSheetId="6">'GGR3'!$A$1:$G$50</definedName>
    <definedName name="_xlnm.Print_Area" localSheetId="7">'GGR5'!$A$1:$F$47</definedName>
    <definedName name="_xlnm.Print_Area" localSheetId="8">'GGR6'!$A$1:$F$51</definedName>
    <definedName name="_xlnm.Print_Area" localSheetId="9">GGR6A!$A$1:$F$51</definedName>
    <definedName name="_xlnm.Print_Area" localSheetId="10">GGR6B!$A$1:$F$52</definedName>
    <definedName name="_xlnm.Print_Area" localSheetId="11">'GGR7'!$A$1:$F$47</definedName>
    <definedName name="_xlnm.Print_Area" localSheetId="12">GGR7A!$A$1:$F$47</definedName>
    <definedName name="_xlnm.Print_Area" localSheetId="13">GGR7B!$A$1:$G$47</definedName>
    <definedName name="_xlnm.Print_Area" localSheetId="14">'GGR8'!$A$1:$F$47</definedName>
    <definedName name="_xlnm.Print_Area" localSheetId="15">GGR8A!$A$1:$F$47</definedName>
    <definedName name="_xlnm.Print_Area" localSheetId="16">GGR8B!$A$1:$G$47</definedName>
    <definedName name="_xlnm.Print_Area" localSheetId="17">'GGR9'!$A$1:$L$51</definedName>
    <definedName name="_xlnm.Print_Area" localSheetId="2">'GST Gaming Machines'!$A$1:$I$52</definedName>
    <definedName name="_xlnm.Print_Area" localSheetId="3">'GST Schedule Six'!$A$1:$D$41</definedName>
    <definedName name="_xlnm.Print_Area" localSheetId="1">'GST Table Games'!$A$1:$H$69</definedName>
    <definedName name="_xlnm.Print_Area" localSheetId="0">'Schedule A'!$A$1:$J$77</definedName>
    <definedName name="_xlnm.Print_Area" localSheetId="4">'VIP Evaluation'!$A$1:$N$21</definedName>
  </definedNames>
  <calcPr calcId="152511"/>
</workbook>
</file>

<file path=xl/calcChain.xml><?xml version="1.0" encoding="utf-8"?>
<calcChain xmlns="http://schemas.openxmlformats.org/spreadsheetml/2006/main">
  <c r="H28" i="17" l="1"/>
  <c r="G44" i="17" l="1"/>
  <c r="E8" i="22" l="1"/>
  <c r="F8" i="23" l="1"/>
  <c r="E48" i="20" l="1"/>
  <c r="E48" i="15" l="1"/>
  <c r="F9" i="6" l="1"/>
  <c r="L6" i="18" l="1"/>
  <c r="F8" i="21" l="1"/>
  <c r="F10" i="7" l="1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E41" i="19" l="1"/>
  <c r="E40" i="19"/>
  <c r="B4" i="16" l="1"/>
  <c r="F9" i="25" l="1"/>
  <c r="G9" i="25"/>
  <c r="G10" i="25" l="1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B7" i="18"/>
  <c r="D3" i="17"/>
  <c r="D5" i="21" s="1"/>
  <c r="F56" i="4" l="1"/>
  <c r="B42" i="8" l="1"/>
  <c r="E9" i="24" l="1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I46" i="13" l="1"/>
  <c r="C42" i="8"/>
  <c r="E10" i="8" l="1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9" i="8"/>
  <c r="M19" i="21" l="1"/>
  <c r="G15" i="21"/>
  <c r="H48" i="17" l="1"/>
  <c r="K11" i="13" l="1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E42" i="8" l="1"/>
  <c r="D43" i="6"/>
  <c r="C42" i="22" l="1"/>
  <c r="B42" i="22"/>
  <c r="E39" i="24" l="1"/>
  <c r="B42" i="24"/>
  <c r="C42" i="24"/>
  <c r="B11" i="26" l="1"/>
  <c r="F38" i="23" l="1"/>
  <c r="C40" i="12" l="1"/>
  <c r="B40" i="12"/>
  <c r="E40" i="2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9" i="25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B9" i="20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9" i="19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E28" i="22"/>
  <c r="E9" i="19"/>
  <c r="E39" i="19"/>
  <c r="E37" i="19"/>
  <c r="E35" i="19"/>
  <c r="E33" i="19"/>
  <c r="E31" i="19"/>
  <c r="E29" i="19"/>
  <c r="E27" i="19"/>
  <c r="E25" i="19"/>
  <c r="E23" i="19"/>
  <c r="E21" i="19"/>
  <c r="E19" i="19"/>
  <c r="E17" i="19"/>
  <c r="E15" i="19"/>
  <c r="E13" i="19"/>
  <c r="E11" i="19"/>
  <c r="F9" i="23"/>
  <c r="F10" i="23"/>
  <c r="F11" i="23"/>
  <c r="F12" i="23"/>
  <c r="G26" i="4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D42" i="23"/>
  <c r="E42" i="23"/>
  <c r="C42" i="25"/>
  <c r="D42" i="25"/>
  <c r="E42" i="25"/>
  <c r="D44" i="7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8" i="11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E38" i="14"/>
  <c r="K42" i="13"/>
  <c r="E37" i="22"/>
  <c r="E38" i="22"/>
  <c r="F39" i="7"/>
  <c r="F40" i="7"/>
  <c r="F38" i="6"/>
  <c r="F39" i="6"/>
  <c r="H29" i="17"/>
  <c r="D9" i="16" s="1"/>
  <c r="D11" i="16" s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C10" i="12"/>
  <c r="C11" i="12"/>
  <c r="C12" i="12"/>
  <c r="C13" i="12"/>
  <c r="C14" i="12"/>
  <c r="C15" i="12"/>
  <c r="C16" i="12"/>
  <c r="C17" i="12"/>
  <c r="C18" i="12"/>
  <c r="C19" i="12"/>
  <c r="E19" i="12" s="1"/>
  <c r="C20" i="12"/>
  <c r="C21" i="12"/>
  <c r="E21" i="12" s="1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B37" i="12"/>
  <c r="C37" i="12"/>
  <c r="B38" i="12"/>
  <c r="C38" i="12"/>
  <c r="B39" i="12"/>
  <c r="C39" i="12"/>
  <c r="C9" i="12"/>
  <c r="B42" i="25"/>
  <c r="B37" i="11"/>
  <c r="B38" i="11"/>
  <c r="C42" i="23"/>
  <c r="B42" i="23"/>
  <c r="E39" i="22"/>
  <c r="E36" i="22"/>
  <c r="E35" i="22"/>
  <c r="E34" i="22"/>
  <c r="E33" i="22"/>
  <c r="E32" i="22"/>
  <c r="E31" i="22"/>
  <c r="E30" i="22"/>
  <c r="E29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39" i="11"/>
  <c r="F30" i="7"/>
  <c r="F31" i="7"/>
  <c r="F32" i="7"/>
  <c r="F33" i="7"/>
  <c r="F34" i="7"/>
  <c r="F35" i="7"/>
  <c r="F36" i="7"/>
  <c r="F37" i="7"/>
  <c r="F38" i="7"/>
  <c r="F28" i="6"/>
  <c r="F29" i="6"/>
  <c r="F30" i="6"/>
  <c r="F31" i="6"/>
  <c r="F32" i="6"/>
  <c r="F33" i="6"/>
  <c r="F34" i="6"/>
  <c r="F35" i="6"/>
  <c r="F36" i="6"/>
  <c r="F37" i="6"/>
  <c r="E10" i="19"/>
  <c r="E12" i="19"/>
  <c r="E14" i="19"/>
  <c r="E16" i="19"/>
  <c r="E18" i="19"/>
  <c r="E20" i="19"/>
  <c r="E22" i="19"/>
  <c r="E24" i="19"/>
  <c r="E26" i="19"/>
  <c r="E28" i="19"/>
  <c r="E30" i="19"/>
  <c r="E32" i="19"/>
  <c r="E34" i="19"/>
  <c r="E36" i="19"/>
  <c r="E38" i="19"/>
  <c r="E42" i="19"/>
  <c r="H15" i="18"/>
  <c r="G39" i="18"/>
  <c r="G41" i="18" s="1"/>
  <c r="H41" i="18" s="1"/>
  <c r="E9" i="14"/>
  <c r="E10" i="14"/>
  <c r="E11" i="14"/>
  <c r="E12" i="14"/>
  <c r="E46" i="14" s="1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9" i="14"/>
  <c r="H66" i="17"/>
  <c r="D20" i="16" s="1"/>
  <c r="D22" i="16" s="1"/>
  <c r="B4" i="6"/>
  <c r="B3" i="25" s="1"/>
  <c r="F40" i="6"/>
  <c r="K43" i="13"/>
  <c r="F41" i="7"/>
  <c r="G46" i="13"/>
  <c r="D46" i="13"/>
  <c r="B46" i="13"/>
  <c r="B48" i="16"/>
  <c r="C48" i="20"/>
  <c r="C48" i="19"/>
  <c r="I73" i="4"/>
  <c r="C48" i="15"/>
  <c r="E41" i="14"/>
  <c r="E42" i="14"/>
  <c r="E43" i="14"/>
  <c r="C46" i="14"/>
  <c r="B46" i="14"/>
  <c r="E46" i="13"/>
  <c r="G16" i="4"/>
  <c r="E17" i="12" l="1"/>
  <c r="E15" i="12"/>
  <c r="E29" i="12"/>
  <c r="E27" i="12"/>
  <c r="E25" i="12"/>
  <c r="E13" i="12"/>
  <c r="E36" i="12"/>
  <c r="E35" i="12"/>
  <c r="E23" i="12"/>
  <c r="E33" i="12"/>
  <c r="H41" i="17"/>
  <c r="K46" i="13"/>
  <c r="G17" i="4" s="1"/>
  <c r="H37" i="17"/>
  <c r="E40" i="12"/>
  <c r="G18" i="4"/>
  <c r="F43" i="6"/>
  <c r="F42" i="25"/>
  <c r="C3" i="12"/>
  <c r="E11" i="12"/>
  <c r="E35" i="11"/>
  <c r="E29" i="11"/>
  <c r="A3" i="11"/>
  <c r="E27" i="11"/>
  <c r="E25" i="11"/>
  <c r="E23" i="11"/>
  <c r="E17" i="11"/>
  <c r="E15" i="11"/>
  <c r="E9" i="11"/>
  <c r="B4" i="20"/>
  <c r="A3" i="8"/>
  <c r="A3" i="22"/>
  <c r="B3" i="14"/>
  <c r="C3" i="24"/>
  <c r="E8" i="11"/>
  <c r="A3" i="23"/>
  <c r="B4" i="19"/>
  <c r="B5" i="13"/>
  <c r="E42" i="22"/>
  <c r="B4" i="15"/>
  <c r="E42" i="24"/>
  <c r="B42" i="11"/>
  <c r="E24" i="11"/>
  <c r="F42" i="23"/>
  <c r="E31" i="12"/>
  <c r="E18" i="11"/>
  <c r="E10" i="11"/>
  <c r="E18" i="12"/>
  <c r="E34" i="11"/>
  <c r="E32" i="11"/>
  <c r="E26" i="11"/>
  <c r="E38" i="11"/>
  <c r="E48" i="19"/>
  <c r="G53" i="4" s="1"/>
  <c r="E36" i="11"/>
  <c r="E30" i="11"/>
  <c r="E28" i="11"/>
  <c r="E22" i="11"/>
  <c r="E20" i="11"/>
  <c r="E16" i="11"/>
  <c r="E14" i="11"/>
  <c r="E12" i="11"/>
  <c r="B42" i="12"/>
  <c r="E39" i="12"/>
  <c r="C42" i="12"/>
  <c r="E38" i="12"/>
  <c r="E37" i="12"/>
  <c r="C42" i="11"/>
  <c r="F44" i="7"/>
  <c r="B4" i="7"/>
  <c r="H44" i="18"/>
  <c r="E34" i="12"/>
  <c r="E28" i="12"/>
  <c r="E24" i="12"/>
  <c r="E16" i="12"/>
  <c r="E32" i="12"/>
  <c r="E30" i="12"/>
  <c r="E26" i="12"/>
  <c r="E22" i="12"/>
  <c r="E20" i="12"/>
  <c r="E14" i="12"/>
  <c r="E12" i="12"/>
  <c r="E10" i="12"/>
  <c r="E9" i="12"/>
  <c r="E37" i="11"/>
  <c r="E33" i="11"/>
  <c r="E31" i="11"/>
  <c r="E21" i="11"/>
  <c r="E19" i="11"/>
  <c r="E13" i="11"/>
  <c r="E11" i="11"/>
  <c r="G8" i="4" l="1"/>
  <c r="I11" i="4" s="1"/>
  <c r="H35" i="17"/>
  <c r="H54" i="17"/>
  <c r="H39" i="17"/>
  <c r="G14" i="4"/>
  <c r="F51" i="4"/>
  <c r="G52" i="4" s="1"/>
  <c r="I55" i="4" s="1"/>
  <c r="H33" i="17"/>
  <c r="E42" i="12"/>
  <c r="E42" i="11"/>
  <c r="I19" i="4" l="1"/>
  <c r="H9" i="17"/>
  <c r="H7" i="17"/>
  <c r="H42" i="17"/>
  <c r="I20" i="4"/>
  <c r="G42" i="4" s="1"/>
  <c r="G25" i="4"/>
  <c r="I28" i="4" s="1"/>
  <c r="G29" i="4"/>
  <c r="I32" i="4" l="1"/>
  <c r="I33" i="4" s="1"/>
  <c r="G47" i="4" s="1"/>
  <c r="H11" i="17"/>
  <c r="H19" i="17" s="1"/>
  <c r="D6" i="16" s="1"/>
  <c r="D8" i="16" s="1"/>
  <c r="D12" i="16" s="1"/>
  <c r="D14" i="16" s="1"/>
  <c r="H49" i="17"/>
  <c r="G43" i="4"/>
  <c r="H57" i="17" l="1"/>
  <c r="D17" i="16" s="1"/>
  <c r="D19" i="16" s="1"/>
  <c r="D23" i="16" s="1"/>
  <c r="D25" i="16" s="1"/>
  <c r="D28" i="16" s="1"/>
  <c r="D31" i="16" s="1"/>
  <c r="D32" i="16" s="1"/>
  <c r="D34" i="16" s="1"/>
  <c r="I57" i="4" s="1"/>
  <c r="I44" i="4"/>
  <c r="G46" i="4"/>
  <c r="I48" i="4" s="1"/>
  <c r="I56" i="4" l="1"/>
  <c r="I58" i="4" l="1"/>
  <c r="I63" i="4"/>
</calcChain>
</file>

<file path=xl/comments1.xml><?xml version="1.0" encoding="utf-8"?>
<comments xmlns="http://schemas.openxmlformats.org/spreadsheetml/2006/main">
  <authors>
    <author>Author</author>
  </authors>
  <commentList>
    <comment ref="G44" authorId="0" shapeId="0">
      <text>
        <r>
          <rPr>
            <b/>
            <sz val="8"/>
            <color indexed="81"/>
            <rFont val="Tahoma"/>
            <family val="2"/>
          </rPr>
          <t>Author:
(Total Coupons less CBV less MT Tkts In)</t>
        </r>
        <r>
          <rPr>
            <sz val="8"/>
            <color indexed="81"/>
            <rFont val="Tahoma"/>
            <family val="2"/>
          </rPr>
          <t xml:space="preserve"> + FATG Electronic Coupons</t>
        </r>
      </text>
    </comment>
    <comment ref="H51" authorId="0" shapeId="0">
      <text>
        <r>
          <rPr>
            <sz val="9"/>
            <color indexed="81"/>
            <rFont val="Tahoma"/>
            <family val="2"/>
          </rPr>
          <t xml:space="preserve">(NB: Michelle's figures, multiplied by 11)
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b/>
            <sz val="10"/>
            <color indexed="81"/>
            <rFont val="Tahoma"/>
            <family val="2"/>
          </rPr>
          <t>Note:</t>
        </r>
        <r>
          <rPr>
            <sz val="10"/>
            <color indexed="81"/>
            <rFont val="Tahoma"/>
            <family val="2"/>
          </rPr>
          <t xml:space="preserve"> Select the </t>
        </r>
        <r>
          <rPr>
            <b/>
            <sz val="10"/>
            <color indexed="81"/>
            <rFont val="Tahoma"/>
            <family val="2"/>
          </rPr>
          <t>total</t>
        </r>
        <r>
          <rPr>
            <sz val="10"/>
            <color indexed="81"/>
            <rFont val="Tahoma"/>
            <family val="2"/>
          </rPr>
          <t xml:space="preserve"> in Poker Pro</t>
        </r>
        <r>
          <rPr>
            <b/>
            <sz val="10"/>
            <color indexed="81"/>
            <rFont val="Tahoma"/>
            <family val="2"/>
          </rPr>
          <t xml:space="preserve"> (PE) only</t>
        </r>
        <r>
          <rPr>
            <sz val="10"/>
            <color indexed="81"/>
            <rFont val="Tahoma"/>
            <family val="2"/>
          </rPr>
          <t xml:space="preserve"> on page 15 Audited MGR and not the bottom figure in the Ticket Out / PokerPro Out column. 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Only amounts from
1st of July 2000 onwards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 xml:space="preserve">Only amounts isued from
1st of July 2000 onwards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 Only amounts from
 1st of July 2000 onwards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 xml:space="preserve"> Only amounts from
 1st of July 2000 onwards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Calculation-
  </t>
        </r>
        <r>
          <rPr>
            <sz val="8"/>
            <color indexed="81"/>
            <rFont val="Tahoma"/>
            <family val="2"/>
          </rPr>
          <t>Summary Total Turnover
  per VIP Evaluation Report
  multiplied by Theoretical Win %
  per MTD Contribution Report.</t>
        </r>
      </text>
    </comment>
    <comment ref="M17" authorId="0" shapeId="0">
      <text>
        <r>
          <rPr>
            <sz val="8"/>
            <color indexed="81"/>
            <rFont val="Tahoma"/>
            <family val="2"/>
          </rPr>
          <t xml:space="preserve">Get this figure from Davida off Commission Payouts Report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Counterfeit money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NEGATIVE figures are reversed to reflect correct value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Unclaimed Money remitted to SRO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Poker Jackpot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Accumulator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NEGATIVE figures are reversed to reflect correct value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Unclaimed Money remitted to SRO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NEGATIVE figures are reversed to reflect correct value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G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Unclaimed Money remitted to SRO</t>
        </r>
      </text>
    </comment>
  </commentList>
</comments>
</file>

<file path=xl/sharedStrings.xml><?xml version="1.0" encoding="utf-8"?>
<sst xmlns="http://schemas.openxmlformats.org/spreadsheetml/2006/main" count="459" uniqueCount="333">
  <si>
    <t xml:space="preserve"> </t>
  </si>
  <si>
    <t>CALCULATION  OF GROSS  GAMING  REVENUE</t>
  </si>
  <si>
    <t>PART A GENERAL GAMING RESULTS</t>
  </si>
  <si>
    <t>GENERAL GAMING RECEIPTS</t>
  </si>
  <si>
    <t>GGR 1</t>
  </si>
  <si>
    <t xml:space="preserve">   Total Cash Chips Redeemed</t>
  </si>
  <si>
    <t>GGR 3</t>
  </si>
  <si>
    <t xml:space="preserve">   Keno Sums awarded as Winnings</t>
  </si>
  <si>
    <t>GGR 4</t>
  </si>
  <si>
    <t xml:space="preserve">   General Table Game Sums awarded as Winnings</t>
  </si>
  <si>
    <t>GGR 5</t>
  </si>
  <si>
    <t>PART B COMMISSION BASED PLAYER RESULTS</t>
  </si>
  <si>
    <t>GGR 7</t>
  </si>
  <si>
    <t xml:space="preserve">   Less: Commission Based Player  Chips Redeemed</t>
  </si>
  <si>
    <t>GGR 8</t>
  </si>
  <si>
    <t>NOTE:</t>
  </si>
  <si>
    <t>deducted from the following month's results to arrive at that month's Commission Based Player Revenue \ ( Loss ).</t>
  </si>
  <si>
    <t>PART C TOTAL CASINO TAXES AND COMMUNITY BENEFIT LEVY</t>
  </si>
  <si>
    <t>General Gaming Taxes and Community Benefit Levy</t>
  </si>
  <si>
    <t xml:space="preserve">   Casino Tax - (from 01/07/97)  21.25% of General Gaming Revenue</t>
  </si>
  <si>
    <t xml:space="preserve">   Community Benefit Levy - 1% of General Gaming Revenue</t>
  </si>
  <si>
    <t>Commission Based Player Taxes and Community Benefit Levy</t>
  </si>
  <si>
    <t xml:space="preserve">   Casino Tax - 9% of  Commission Based Player Revenue</t>
  </si>
  <si>
    <t xml:space="preserve">   Community Benefit Levy - 1% of Commission Based Player Revenue</t>
  </si>
  <si>
    <t>Commission Based Player Drop</t>
  </si>
  <si>
    <t>GGR/1</t>
  </si>
  <si>
    <t>DATE</t>
  </si>
  <si>
    <t>DROP</t>
  </si>
  <si>
    <t>TOTAL</t>
  </si>
  <si>
    <t>Certified as true and correct ..............................................( Revenue Audit Manager )</t>
  </si>
  <si>
    <t>GGR/3</t>
  </si>
  <si>
    <t>AMOUNT RECORDED</t>
  </si>
  <si>
    <t>ON MAIN BANK</t>
  </si>
  <si>
    <t>DAILY TOTAL</t>
  </si>
  <si>
    <t>CLOSEOUT SHEET</t>
  </si>
  <si>
    <t>Certified as true and correct..........................................................( Revenue Audit Manager )</t>
  </si>
  <si>
    <t>GGR/5</t>
  </si>
  <si>
    <t>MONTHLY SUMMARY OF TABLE GAME SUMS PAID OUT AS WINNINGS</t>
  </si>
  <si>
    <t>PRIZES AWARDED</t>
  </si>
  <si>
    <t>Certified as true and correct .............................................................( Revenue Audit Manager )</t>
  </si>
  <si>
    <t>GGR/6</t>
  </si>
  <si>
    <t>Adjustments</t>
  </si>
  <si>
    <t>Adjustments -</t>
  </si>
  <si>
    <t>Certified as true and correct .........................................................( Revenue Audit Manager )</t>
  </si>
  <si>
    <t xml:space="preserve">COMMISSION  </t>
  </si>
  <si>
    <t>NON-NEGOTIABLE</t>
  </si>
  <si>
    <t>COMMISSION  BASED</t>
  </si>
  <si>
    <t>CPV  DROP</t>
  </si>
  <si>
    <t>PLAYER  TOTAL  DROP</t>
  </si>
  <si>
    <t xml:space="preserve"> Certified as true and correct ....................................................( Revenue Audit Manager )</t>
  </si>
  <si>
    <t xml:space="preserve">COMMISSION CHIPS </t>
  </si>
  <si>
    <t>COMMISSION BASED</t>
  </si>
  <si>
    <t>REDEEMED</t>
  </si>
  <si>
    <t>CHIPS REDEEMED</t>
  </si>
  <si>
    <t>PLAYER CHIPS REDEEMED</t>
  </si>
  <si>
    <t>PER MAIN BANK</t>
  </si>
  <si>
    <t xml:space="preserve">     Note:    </t>
  </si>
  <si>
    <t xml:space="preserve">  Non-Negotiable Chips used by Junkets and Commission Chips used by Premium Players </t>
  </si>
  <si>
    <t xml:space="preserve">  form the total of Commission Based Player Chips.</t>
  </si>
  <si>
    <t xml:space="preserve">      Certified as true and correct ...........................................................( Revenue Audit Manager )</t>
  </si>
  <si>
    <t>GGR 9</t>
  </si>
  <si>
    <t>RAPID  TOUCHBET</t>
  </si>
  <si>
    <t>PAYOUTS</t>
  </si>
  <si>
    <t>per  MBCO</t>
  </si>
  <si>
    <t>Certified as true and correct  ..........................................( Revenue Audit Manager )</t>
  </si>
  <si>
    <t>GGR 10</t>
  </si>
  <si>
    <t>POKERPRO  WAT-Out</t>
  </si>
  <si>
    <t>TABLE  PAYOUTS</t>
  </si>
  <si>
    <t>per  MGR</t>
  </si>
  <si>
    <t>GGR 6</t>
  </si>
  <si>
    <t>GGR 6A</t>
  </si>
  <si>
    <t>GGR 6B</t>
  </si>
  <si>
    <t>(GGR 6 less GGR 6B)</t>
  </si>
  <si>
    <t>CROWN  MELBOURNE  LIMITED</t>
  </si>
  <si>
    <t xml:space="preserve">   General Gaming Drop</t>
  </si>
  <si>
    <t>Total Gaming Drop</t>
  </si>
  <si>
    <t>LESS:  SUMS PAID OUT AS WINNINGS</t>
  </si>
  <si>
    <t xml:space="preserve">   Rapid Ticket-Out Payouts</t>
  </si>
  <si>
    <t xml:space="preserve">   PokerPro Table Payouts</t>
  </si>
  <si>
    <t xml:space="preserve">   Commission Based Player Drop</t>
  </si>
  <si>
    <t xml:space="preserve">Loss carried forward - </t>
  </si>
  <si>
    <t>Where Commission Based  Player Revenue / ( Loss ) is a Loss,  this Loss will be carried forward and</t>
  </si>
  <si>
    <t>Less:  State Tax Credit re GST Schedule 6,  Item 21</t>
  </si>
  <si>
    <t xml:space="preserve">      ( Revenue Audit Manager )</t>
  </si>
  <si>
    <t>File: G:/Finance/IncomeAudit/Income/Income/Inc-Aud/GGR</t>
  </si>
  <si>
    <t>GGR 6 A</t>
  </si>
  <si>
    <t xml:space="preserve">SCHEDULE  SIX  ( ATTACHMENTS ) </t>
  </si>
  <si>
    <t>Page 1 of 2</t>
  </si>
  <si>
    <t>COMMISSION   BASED   PLAYERS</t>
  </si>
  <si>
    <t>Less:  Commission Based Player Chips Redeemed</t>
  </si>
  <si>
    <t xml:space="preserve">Less:  Commission Based Vouchers </t>
  </si>
  <si>
    <t xml:space="preserve">      ( No consideration was paid for these vouchers therefore not a gambling supply )</t>
  </si>
  <si>
    <t>Schedule Six Item 1</t>
  </si>
  <si>
    <t>Other amounts paid to Comm' Based Players  as per s.126-10(1)(b)</t>
  </si>
  <si>
    <t>Commission Payments to Domestic Programs</t>
  </si>
  <si>
    <t>Commission Payments to Turnover Programs</t>
  </si>
  <si>
    <t>Payments to Discount on Loss Programs</t>
  </si>
  <si>
    <t>Schedule Six Item 4</t>
  </si>
  <si>
    <t>ORDINARY  PLAYERS</t>
  </si>
  <si>
    <t>General Gaming Drop</t>
  </si>
  <si>
    <t>Less:  Total Cash Chips Redeemed</t>
  </si>
  <si>
    <t>Less:  Rapid Ticket-Out Payouts</t>
  </si>
  <si>
    <t>Less:  PokerPro Wat-Out Table Payouts</t>
  </si>
  <si>
    <t>Less:  Ordinary Players'  Gaming Vouchers</t>
  </si>
  <si>
    <t xml:space="preserve">   ( No consideration was paid for these vouchers</t>
  </si>
  <si>
    <t xml:space="preserve">            therefore there is not a gambling supply )</t>
  </si>
  <si>
    <t>Plus:  Net  Gaming Machine Revenue  (as per attached)</t>
  </si>
  <si>
    <t>Schedule Six Item 9</t>
  </si>
  <si>
    <t>Other amounts paid to Ord' Players  as per s.126-10(1)(b)</t>
  </si>
  <si>
    <t>Gaming Dispute Prizes paid to Ordinary Players</t>
  </si>
  <si>
    <t>Schedule Six Item 14</t>
  </si>
  <si>
    <t>Certified as true and correct  …………….…………………………. ( Revenue Audit Manager )</t>
  </si>
  <si>
    <t xml:space="preserve">SCHEDULE  SIX  (ATTACHMENTS ) </t>
  </si>
  <si>
    <t>Page 2 of 2</t>
  </si>
  <si>
    <t>GST  GAMING  MACHINE  REVENUE</t>
  </si>
  <si>
    <t>Dacom 6000  Turnover</t>
  </si>
  <si>
    <t>Total amounts wagered on Gaming Machines</t>
  </si>
  <si>
    <t>Less: Total Monetary Prizes paid</t>
  </si>
  <si>
    <t>Less: Bonus Jackpots (Free Credits to Players)</t>
  </si>
  <si>
    <t>(2)</t>
  </si>
  <si>
    <t>Dacom Machines Games Win Payouts</t>
  </si>
  <si>
    <t xml:space="preserve">Fixed Prize Jackpots </t>
  </si>
  <si>
    <t xml:space="preserve">Million Dollar Jackpots Paid </t>
  </si>
  <si>
    <t>Bonus Rewards</t>
  </si>
  <si>
    <t>Mega Money Level 1</t>
  </si>
  <si>
    <t>Mega Money Level 2</t>
  </si>
  <si>
    <t>Mega Money Level 3</t>
  </si>
  <si>
    <t>Mega Money Level 4</t>
  </si>
  <si>
    <t>Mega Money Level 5</t>
  </si>
  <si>
    <t>Mega Money Level 6</t>
  </si>
  <si>
    <t>Timeless Treasure</t>
  </si>
  <si>
    <t>VIP Car or Cash</t>
  </si>
  <si>
    <t xml:space="preserve">*Add: </t>
  </si>
  <si>
    <t>Variable Jackpots Paid</t>
  </si>
  <si>
    <t>Variable Jackpots Paid - Adjustment August '05</t>
  </si>
  <si>
    <t xml:space="preserve"> Total Monetary Prizes paid</t>
  </si>
  <si>
    <t>Net amounts waged for Gaming Machines</t>
  </si>
  <si>
    <t xml:space="preserve"> Certified as true and correct……………...………………………………………( Revenue Audit Manager )</t>
  </si>
  <si>
    <t xml:space="preserve"> 1. Includes Consolidation Prizes,  Extra Credits,  Free Credits and Other Bonus Issues</t>
  </si>
  <si>
    <t xml:space="preserve"> 2. Base Game Wins excluding Jackpots</t>
  </si>
  <si>
    <t xml:space="preserve"> 3. Cash Revenue deducted from System Based Turnover</t>
  </si>
  <si>
    <t>SCHEDULE  SIX</t>
  </si>
  <si>
    <t xml:space="preserve">COMPONENTS  OF  GLOBAL  GST  </t>
  </si>
  <si>
    <t>1</t>
  </si>
  <si>
    <t>Amounts wagered by Comm' Based Players,  less monetary prizes paid to Comm' Based Players</t>
  </si>
  <si>
    <t>2</t>
  </si>
  <si>
    <t>Comm' Based Players Bad Debts recovered</t>
  </si>
  <si>
    <t>3</t>
  </si>
  <si>
    <t>Total amounts wagered by Comm Based Players = 1 + 2</t>
  </si>
  <si>
    <t>4</t>
  </si>
  <si>
    <t xml:space="preserve">          Other amounts paid to Comm. Based Players  (see attached)</t>
  </si>
  <si>
    <t>5</t>
  </si>
  <si>
    <t xml:space="preserve">          Bad Debts written-off in respect to Comm Based Players</t>
  </si>
  <si>
    <t>6</t>
  </si>
  <si>
    <t xml:space="preserve">          Total other deductible payments to Comm' Based Players (i.e. =Item 4+ 5)</t>
  </si>
  <si>
    <t>7</t>
  </si>
  <si>
    <t xml:space="preserve">                                                                                                                     Sub-total = 3-6</t>
  </si>
  <si>
    <t>8</t>
  </si>
  <si>
    <t>GST Base for Commission Based Players</t>
  </si>
  <si>
    <t>9</t>
  </si>
  <si>
    <r>
      <t xml:space="preserve">Amounts wagered by  </t>
    </r>
    <r>
      <rPr>
        <b/>
        <sz val="10"/>
        <rFont val="Arial"/>
        <family val="2"/>
      </rPr>
      <t>Ordinary Players</t>
    </r>
    <r>
      <rPr>
        <b/>
        <sz val="7.5"/>
        <rFont val="Arial"/>
        <family val="2"/>
      </rPr>
      <t xml:space="preserve"> </t>
    </r>
    <r>
      <rPr>
        <sz val="10"/>
        <rFont val="Arial"/>
        <family val="2"/>
      </rPr>
      <t xml:space="preserve"> Less monetary prizes paid to </t>
    </r>
    <r>
      <rPr>
        <b/>
        <sz val="10"/>
        <rFont val="Arial"/>
        <family val="2"/>
      </rPr>
      <t>Ordinary Players</t>
    </r>
  </si>
  <si>
    <t>10</t>
  </si>
  <si>
    <t>Ordinary Players Bad Debts recovered</t>
  </si>
  <si>
    <t>11</t>
  </si>
  <si>
    <t>Total amounts wagered by Ordinary Players = 9 + 10</t>
  </si>
  <si>
    <t>12</t>
  </si>
  <si>
    <t xml:space="preserve">           Other amounts paid to Ordinary Players  (s.126-10(1)(b) )</t>
  </si>
  <si>
    <t>13</t>
  </si>
  <si>
    <t xml:space="preserve">           Bad Debts written-off in respect of Ordinary Players</t>
  </si>
  <si>
    <t>14</t>
  </si>
  <si>
    <t xml:space="preserve">           Total other deductible payments to Ordinary Players = 12 + 13</t>
  </si>
  <si>
    <t>15</t>
  </si>
  <si>
    <t xml:space="preserve"> Sub-total = 11 - 14</t>
  </si>
  <si>
    <t>16</t>
  </si>
  <si>
    <t xml:space="preserve"> GST base for Ordinary Players = 15</t>
  </si>
  <si>
    <t>17</t>
  </si>
  <si>
    <t>Sub-total for all players = 8 + 16</t>
  </si>
  <si>
    <t>18</t>
  </si>
  <si>
    <t>Carried forward losses  (s.126-15)</t>
  </si>
  <si>
    <t>19</t>
  </si>
  <si>
    <t>Other adjustments (s.126-5(2) )</t>
  </si>
  <si>
    <t>20</t>
  </si>
  <si>
    <t>Global GSTR base attributable to all players = 17-18+19</t>
  </si>
  <si>
    <t>21</t>
  </si>
  <si>
    <t>Global GST attributable to all players = 1/11th  of 20.  (only if 20.&gt;0 otherwise Zero)</t>
  </si>
  <si>
    <t>22</t>
  </si>
  <si>
    <t>Global GST Adjustments (Clauses 22C.3  &amp;  22C.5)</t>
  </si>
  <si>
    <t xml:space="preserve">                                          For use in reconciling to period's pro forma</t>
  </si>
  <si>
    <t>23</t>
  </si>
  <si>
    <t xml:space="preserve">Losses to carry forward to next period = -20.  (only if 20. &lt; 0  otherwise Zero) </t>
  </si>
  <si>
    <t xml:space="preserve">                                          For use in reconciling to State tax credit</t>
  </si>
  <si>
    <t>24</t>
  </si>
  <si>
    <t>Losses to carry forward in respect of Comm Based Player activity</t>
  </si>
  <si>
    <t>25</t>
  </si>
  <si>
    <t>Losses to carry forward in respect of Ordinary Player activity</t>
  </si>
  <si>
    <t>26</t>
  </si>
  <si>
    <t>Other adjustments to carry forward in respect of Comm' Based Player Activity</t>
  </si>
  <si>
    <t>27</t>
  </si>
  <si>
    <t>Other adjustments to carry forward in respect of Ordinary Player Activity</t>
  </si>
  <si>
    <t>Please itemise and briefly explain all items included at (19) and (22) above in the space</t>
  </si>
  <si>
    <t>below: (or by way of Certified attachment)</t>
  </si>
  <si>
    <t>I certify that the amount included at (21) above is the amount that will be included in the GST Return</t>
  </si>
  <si>
    <t>to be lodged under Division 31 of the GST Act, as being the amount of Global GST calculated in</t>
  </si>
  <si>
    <t>accordance with Division 126 of the GST Act.</t>
  </si>
  <si>
    <t xml:space="preserve">                            Authorised  Officer                                                    Witnessing  Officer            </t>
  </si>
  <si>
    <t>Signed :______________________________                   Signed :_________________________________</t>
  </si>
  <si>
    <t xml:space="preserve">   Gaming Machine Revenue - Program Play</t>
  </si>
  <si>
    <t>GGR/6A</t>
  </si>
  <si>
    <t>GGR/7</t>
  </si>
  <si>
    <t>GGR/8</t>
  </si>
  <si>
    <t>GGR/9</t>
  </si>
  <si>
    <t>GGR/10</t>
  </si>
  <si>
    <t>GGR/6B</t>
  </si>
  <si>
    <t>MONTHLY SUMMARY OF TOTAL GAMING MACHINES  REVENUE</t>
  </si>
  <si>
    <t>MONTHLY SUMMARY OF GENERAL GAMING DROP</t>
  </si>
  <si>
    <t>MONTHLY SUMMARY OF POKERPRO  WAT- Out  TABLE  PAYOUTS</t>
  </si>
  <si>
    <r>
      <t>MONTHLY SUMMARY OF</t>
    </r>
    <r>
      <rPr>
        <b/>
        <u/>
        <sz val="10"/>
        <color indexed="12"/>
        <rFont val="Arial"/>
        <family val="2"/>
      </rPr>
      <t xml:space="preserve"> NON-PROGRAM</t>
    </r>
    <r>
      <rPr>
        <b/>
        <u/>
        <sz val="10"/>
        <rFont val="Arial"/>
        <family val="2"/>
      </rPr>
      <t xml:space="preserve"> BASED GAMING MACHINES  REVENUE</t>
    </r>
  </si>
  <si>
    <t>SCHEDULE  A</t>
  </si>
  <si>
    <t>Certified as true and correct ........................................... ( Revenue Audit Manager )</t>
  </si>
  <si>
    <t>Certified as true and correct .............................................( Revenue Audit Manager )</t>
  </si>
  <si>
    <t xml:space="preserve">   For GST purposes the Total Commission paid is reduced by the amount paid to the Junkets. </t>
  </si>
  <si>
    <t>Less:</t>
  </si>
  <si>
    <t xml:space="preserve"> RAPID GAMING TICKETS</t>
  </si>
  <si>
    <t>per  MAIN BANK</t>
  </si>
  <si>
    <t xml:space="preserve"> TOUCHBET  TICKETS</t>
  </si>
  <si>
    <t>FULLY AUTOMATED TG's</t>
  </si>
  <si>
    <t xml:space="preserve"> RAPID GAMING TICKETS REDEEMED</t>
  </si>
  <si>
    <t xml:space="preserve"> TOUCHBET TICKETS REDEEMED</t>
  </si>
  <si>
    <t xml:space="preserve"> FULLY AUTOMATED TABLE GAMES PAYOUTS</t>
  </si>
  <si>
    <t>Gaming Machine Non-Program Player Taxes and Community Benefit Levy</t>
  </si>
  <si>
    <t>Gaming Machine Revenue - Non-Program Play</t>
  </si>
  <si>
    <r>
      <t>Less:</t>
    </r>
    <r>
      <rPr>
        <b/>
        <sz val="11"/>
        <rFont val="Arial"/>
        <family val="2"/>
      </rPr>
      <t xml:space="preserve"> Total Sums paid out as Winnings</t>
    </r>
  </si>
  <si>
    <t>Commission Payments to Gaming Machines Comm' Program Players</t>
  </si>
  <si>
    <t>Gaming Dispute Prizes Paid to Comm' Based Patrons</t>
  </si>
  <si>
    <t>redeemed</t>
  </si>
  <si>
    <t>at EGM and TRT Devices</t>
  </si>
  <si>
    <t>(1)</t>
  </si>
  <si>
    <t xml:space="preserve">           (Refer to Attached Schedule)</t>
  </si>
  <si>
    <r>
      <t xml:space="preserve">MONTHLY SUMMARY OF </t>
    </r>
    <r>
      <rPr>
        <b/>
        <u/>
        <sz val="10"/>
        <color indexed="12"/>
        <rFont val="Arial"/>
        <family val="2"/>
      </rPr>
      <t>PROGRAM BASED</t>
    </r>
    <r>
      <rPr>
        <b/>
        <u/>
        <sz val="10"/>
        <rFont val="Arial"/>
        <family val="2"/>
      </rPr>
      <t xml:space="preserve"> GAMING MACHINES  REVENUE</t>
    </r>
    <r>
      <rPr>
        <b/>
        <u/>
        <sz val="12"/>
        <rFont val="Arial"/>
        <family val="2"/>
      </rPr>
      <t xml:space="preserve">  *</t>
    </r>
  </si>
  <si>
    <r>
      <t xml:space="preserve"> *</t>
    </r>
    <r>
      <rPr>
        <sz val="10"/>
        <rFont val="Arial"/>
        <family val="2"/>
      </rPr>
      <t xml:space="preserve">  Includes Minor Gaming Machines Revenue from players on Table Games Programs. </t>
    </r>
  </si>
  <si>
    <t>Gaming Promotions</t>
  </si>
  <si>
    <t>Note</t>
  </si>
  <si>
    <t>.</t>
  </si>
  <si>
    <t>MONTHLY SUMMARY OF  CASH - CHIPS REDEEMED</t>
  </si>
  <si>
    <t>Plus:  Adj to amount wagered - Redemption of Non-Gaming Loyalty Points</t>
  </si>
  <si>
    <t>GGR/7A</t>
  </si>
  <si>
    <t xml:space="preserve">COMMISSION - AUD </t>
  </si>
  <si>
    <t>NON-NEGOTIABLE - AUD</t>
  </si>
  <si>
    <r>
      <t>MONTHLY SUMMARY OF  COMMISSION BASED PLAYER DROP -</t>
    </r>
    <r>
      <rPr>
        <b/>
        <u/>
        <sz val="16"/>
        <rFont val="Arial"/>
        <family val="2"/>
      </rPr>
      <t xml:space="preserve"> AUD</t>
    </r>
  </si>
  <si>
    <r>
      <t>MONTHLY SUMMARY OF  COMMISSION BASED PLAYER DROP -</t>
    </r>
    <r>
      <rPr>
        <b/>
        <u/>
        <sz val="16"/>
        <rFont val="Arial"/>
        <family val="2"/>
      </rPr>
      <t xml:space="preserve"> HKD</t>
    </r>
  </si>
  <si>
    <t>GGR/7B</t>
  </si>
  <si>
    <t>GGR/8A</t>
  </si>
  <si>
    <r>
      <t xml:space="preserve">MONTHLY SUMMARY OF COMMISSION   BASED   PLAYER   CHIPS   REDEEMED - </t>
    </r>
    <r>
      <rPr>
        <b/>
        <u/>
        <sz val="16"/>
        <rFont val="Arial"/>
        <family val="2"/>
      </rPr>
      <t>AUD</t>
    </r>
  </si>
  <si>
    <r>
      <t xml:space="preserve">MONTHLY SUMMARY OF COMMISSION   BASED   PLAYER   CHIPS   REDEEMED - </t>
    </r>
    <r>
      <rPr>
        <b/>
        <u/>
        <sz val="16"/>
        <rFont val="Arial"/>
        <family val="2"/>
      </rPr>
      <t>HKD</t>
    </r>
  </si>
  <si>
    <t>GGR/8B</t>
  </si>
  <si>
    <t>MONTHLY SUMMARY OF COMMISSION   BASED   PLAYER   CHIPS   REDEEMED - CONSOLIDATED</t>
  </si>
  <si>
    <t>EXCHANGE RATE</t>
  </si>
  <si>
    <t>Note: HKD Drop is converted to AUD using the daily exchange rate</t>
  </si>
  <si>
    <t>HKD redeemed chips are converted to AUD using the daily exchange rate</t>
  </si>
  <si>
    <t>Commission Payments to Multi Currency Programs</t>
  </si>
  <si>
    <t>COMMISSION - AUD Equiv</t>
  </si>
  <si>
    <r>
      <t xml:space="preserve">COMMISSION - </t>
    </r>
    <r>
      <rPr>
        <b/>
        <sz val="8"/>
        <color indexed="10"/>
        <rFont val="Arial"/>
        <family val="2"/>
      </rPr>
      <t>HKD</t>
    </r>
  </si>
  <si>
    <t>REDEEMED - AUD Equiv</t>
  </si>
  <si>
    <t>CHIPS REDEEMED - AUD Equiv</t>
  </si>
  <si>
    <r>
      <t>REDEEMED -</t>
    </r>
    <r>
      <rPr>
        <b/>
        <sz val="8"/>
        <color indexed="10"/>
        <rFont val="Arial"/>
        <family val="2"/>
      </rPr>
      <t xml:space="preserve"> HKD</t>
    </r>
  </si>
  <si>
    <r>
      <t>CHIPS REDEEMED -</t>
    </r>
    <r>
      <rPr>
        <b/>
        <sz val="8"/>
        <color indexed="10"/>
        <rFont val="Arial"/>
        <family val="2"/>
      </rPr>
      <t xml:space="preserve"> HKD</t>
    </r>
  </si>
  <si>
    <t xml:space="preserve">                                                                                                                                                                        </t>
  </si>
  <si>
    <r>
      <t xml:space="preserve">NON-NEG - </t>
    </r>
    <r>
      <rPr>
        <b/>
        <sz val="8"/>
        <color indexed="10"/>
        <rFont val="Arial"/>
        <family val="2"/>
      </rPr>
      <t>HKD</t>
    </r>
  </si>
  <si>
    <t>NON-NEG - AUD Equiv</t>
  </si>
  <si>
    <t>AUD</t>
  </si>
  <si>
    <t>HKD</t>
  </si>
  <si>
    <r>
      <t xml:space="preserve">MONTHLY SUMMARY OF  COMMISSION BASED PLAYER DROP - </t>
    </r>
    <r>
      <rPr>
        <b/>
        <u/>
        <sz val="14"/>
        <rFont val="Arial"/>
        <family val="2"/>
      </rPr>
      <t>CONSOLIDATED</t>
    </r>
  </si>
  <si>
    <t xml:space="preserve">    </t>
  </si>
  <si>
    <t>NON NEGS</t>
  </si>
  <si>
    <t>BUY IN</t>
  </si>
  <si>
    <t>TURNOVER</t>
  </si>
  <si>
    <t>HOURS</t>
  </si>
  <si>
    <t>ACTUAL WIN</t>
  </si>
  <si>
    <t>THEORETICAL</t>
  </si>
  <si>
    <t>WIN</t>
  </si>
  <si>
    <t>ROOM</t>
  </si>
  <si>
    <t>F&amp;B</t>
  </si>
  <si>
    <t>TRAVEL</t>
  </si>
  <si>
    <t>OTHER</t>
  </si>
  <si>
    <t>COMP</t>
  </si>
  <si>
    <t>EXPENSES</t>
  </si>
  <si>
    <t>VALUE</t>
  </si>
  <si>
    <t>COMMISSION</t>
  </si>
  <si>
    <t>PAID</t>
  </si>
  <si>
    <t>ACTUAL</t>
  </si>
  <si>
    <t>NET</t>
  </si>
  <si>
    <t xml:space="preserve">  VIP  PROGRAM EVALUATION REPORT</t>
  </si>
  <si>
    <t>Prepared and Certified as correct</t>
  </si>
  <si>
    <t xml:space="preserve">Verified   </t>
  </si>
  <si>
    <t xml:space="preserve">   Endorsed   </t>
  </si>
  <si>
    <t xml:space="preserve">  ( Financial Controller )</t>
  </si>
  <si>
    <t xml:space="preserve">     ( Chief  Financial  Officer )               </t>
  </si>
  <si>
    <r>
      <t xml:space="preserve">Name : </t>
    </r>
    <r>
      <rPr>
        <u/>
        <sz val="12"/>
        <rFont val="Arial"/>
        <family val="2"/>
      </rPr>
      <t xml:space="preserve"> Alan McGregor                                         </t>
    </r>
    <r>
      <rPr>
        <sz val="12"/>
        <rFont val="Arial"/>
        <family val="2"/>
      </rPr>
      <t xml:space="preserve">                   Name:__________________________________</t>
    </r>
  </si>
  <si>
    <r>
      <t xml:space="preserve">Position :  </t>
    </r>
    <r>
      <rPr>
        <u/>
        <sz val="12"/>
        <rFont val="Arial"/>
        <family val="2"/>
      </rPr>
      <t xml:space="preserve">CFO                                                         </t>
    </r>
    <r>
      <rPr>
        <sz val="12"/>
        <rFont val="Arial"/>
        <family val="2"/>
      </rPr>
      <t xml:space="preserve">                 Position_________________________________</t>
    </r>
  </si>
  <si>
    <t>(GGR  3  to  10)</t>
  </si>
  <si>
    <t xml:space="preserve">    Add:  VCGLR Adjustment</t>
  </si>
  <si>
    <t xml:space="preserve">    *Add:  VCGLR Adjustment</t>
  </si>
  <si>
    <t xml:space="preserve"> VCGLR Jackpot Adjustment </t>
  </si>
  <si>
    <t xml:space="preserve">    Add:  VCGLR Jackpot Adjustment </t>
  </si>
  <si>
    <t>Accounts Use Only</t>
  </si>
  <si>
    <t xml:space="preserve">Vendor No1569 </t>
  </si>
  <si>
    <t>Tax : Exempt / Excluded</t>
  </si>
  <si>
    <t xml:space="preserve">   GGR6 less GGR6B   ( From 01/07/14 )   31.57%  of  Gaming  Revenue</t>
  </si>
  <si>
    <t>Coupon Breakdown</t>
  </si>
  <si>
    <t>Total Coupons (per MGR ALL)</t>
  </si>
  <si>
    <t>Total CBV (per MGR CBPC)</t>
  </si>
  <si>
    <t>Total MT Coupons (per MGR ALL)</t>
  </si>
  <si>
    <t>FATG Electronic Coupons (per Felisa's Spread Sheet)</t>
  </si>
  <si>
    <t>Regular Tables Coupons</t>
  </si>
  <si>
    <t xml:space="preserve">   (Less)  Gaming Vouchers Dropped [1 July 2014 - 30 June 2015]</t>
  </si>
  <si>
    <t xml:space="preserve">   (Less)  Comm Based Vouchers Dropped [1 July 2014 - 30 June 2015]</t>
  </si>
  <si>
    <t>Total Amount payable to the VCGLR</t>
  </si>
  <si>
    <t>Less:  Total Sums Paid Out as Winnings</t>
  </si>
  <si>
    <t>`</t>
  </si>
  <si>
    <t>and recondile the Poker Jpot Pay out against the GES Report</t>
  </si>
  <si>
    <t>Run the Mangement GES  Console</t>
  </si>
  <si>
    <t>Without J/pot Contribution</t>
  </si>
  <si>
    <t>With J/pot Contribution</t>
  </si>
  <si>
    <t>FOR  THE  MONTH  ENDED :      30 / 089/ 2016</t>
  </si>
  <si>
    <t>Total Gaming Tax for the Month Ended:</t>
  </si>
  <si>
    <t xml:space="preserve">           FOR  THE  MONTH  ENDED :      </t>
  </si>
  <si>
    <t xml:space="preserve">   Less:   Loss brought forward </t>
  </si>
  <si>
    <t>PLAYER  TOTAL  DROP (AUD)</t>
  </si>
  <si>
    <t>Gaming Tax</t>
  </si>
  <si>
    <t xml:space="preserve"> Plus: Super Tax</t>
  </si>
  <si>
    <t>Counterfeit</t>
  </si>
  <si>
    <t>FOR  THE  MONTH  ENDED :    30/9/2018</t>
  </si>
  <si>
    <t>FOR  THE  MONTH  ENDED :   30 / 9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</si>
</sst>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[Red]&quot;$&quot;* \(#,##0.00\);_(&quot;$&quot;* &quot;-&quot;_);_(@_)"/>
    <numFmt numFmtId="166" formatCode="mmmm\-yy"/>
    <numFmt numFmtId="167" formatCode="_(&quot;$&quot;* #,##0.00_);[Red]\(&quot;$&quot;* \(#,##0.00\);_(&quot;$&quot;* &quot;-&quot;_);_(@_)"/>
    <numFmt numFmtId="168" formatCode="_-* #,##0.0000_-;\-* #,##0.0000_-;_-* &quot;-&quot;??_-;_-@_-"/>
    <numFmt numFmtId="169" formatCode="&quot;$&quot;#,##0.00"/>
    <numFmt numFmtId="170" formatCode="_-[$$-C09]* #,##0.00_-;\-[$$-C09]* #,##0.00_-;_-[$$-C09]* &quot;-&quot;??_-;_-@_-"/>
    <numFmt numFmtId="171" formatCode="[$-C09]dd\-mmmm\-yyyy;@"/>
    <numFmt numFmtId="172" formatCode="[$-C09]dd\-mmm\-yy;@"/>
    <numFmt numFmtId="173" formatCode="&quot;$&quot;#,##0.00;[Red]\(&quot;$&quot;#,##0.00\)"/>
  </numFmts>
  <fonts count="6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sz val="11"/>
      <color indexed="59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7.5"/>
      <name val="Arial"/>
      <family val="2"/>
    </font>
    <font>
      <sz val="9"/>
      <color indexed="81"/>
      <name val="Tahoma"/>
      <family val="2"/>
    </font>
    <font>
      <b/>
      <u/>
      <sz val="10"/>
      <color indexed="12"/>
      <name val="Arial"/>
      <family val="2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  <font>
      <i/>
      <sz val="8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20"/>
      <color rgb="FFFF0000"/>
      <name val="Algerian"/>
      <family val="5"/>
    </font>
    <font>
      <sz val="18"/>
      <name val="Arial"/>
      <family val="2"/>
    </font>
    <font>
      <sz val="22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b/>
      <sz val="18"/>
      <color indexed="10"/>
      <name val="Algerian"/>
      <family val="5"/>
    </font>
    <font>
      <sz val="16"/>
      <color rgb="FFFF0000"/>
      <name val="Arial"/>
      <family val="2"/>
    </font>
    <font>
      <sz val="10"/>
      <color rgb="FF0070C0"/>
      <name val="Arial"/>
      <family val="2"/>
    </font>
    <font>
      <b/>
      <sz val="14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5"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44" fontId="1" fillId="0" borderId="0" xfId="2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4" xfId="0" applyBorder="1" applyAlignment="1">
      <alignment vertical="center"/>
    </xf>
    <xf numFmtId="44" fontId="0" fillId="0" borderId="4" xfId="0" quotePrefix="1" applyNumberFormat="1" applyBorder="1" applyAlignment="1">
      <alignment vertical="center"/>
    </xf>
    <xf numFmtId="0" fontId="6" fillId="0" borderId="0" xfId="0" applyFont="1" applyAlignment="1"/>
    <xf numFmtId="0" fontId="0" fillId="0" borderId="3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/>
    <xf numFmtId="44" fontId="0" fillId="0" borderId="0" xfId="0" applyNumberFormat="1"/>
    <xf numFmtId="0" fontId="15" fillId="0" borderId="0" xfId="0" applyFont="1" applyAlignment="1">
      <alignment vertical="center"/>
    </xf>
    <xf numFmtId="44" fontId="0" fillId="0" borderId="0" xfId="2" applyFont="1" applyBorder="1" applyAlignment="1">
      <alignment vertical="center"/>
    </xf>
    <xf numFmtId="44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44" fontId="0" fillId="0" borderId="0" xfId="0" applyNumberFormat="1" applyAlignment="1">
      <alignment horizontal="centerContinuous"/>
    </xf>
    <xf numFmtId="0" fontId="0" fillId="0" borderId="3" xfId="0" applyBorder="1"/>
    <xf numFmtId="0" fontId="8" fillId="0" borderId="5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15" fontId="0" fillId="0" borderId="0" xfId="0" applyNumberFormat="1"/>
    <xf numFmtId="0" fontId="8" fillId="0" borderId="0" xfId="0" applyFont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 vertical="center"/>
    </xf>
    <xf numFmtId="44" fontId="0" fillId="0" borderId="0" xfId="2" applyFont="1"/>
    <xf numFmtId="0" fontId="0" fillId="0" borderId="0" xfId="0" applyAlignment="1">
      <alignment horizontal="right"/>
    </xf>
    <xf numFmtId="44" fontId="0" fillId="0" borderId="0" xfId="2" applyFont="1" applyAlignment="1">
      <alignment horizontal="center"/>
    </xf>
    <xf numFmtId="0" fontId="17" fillId="0" borderId="0" xfId="0" applyFont="1"/>
    <xf numFmtId="15" fontId="11" fillId="0" borderId="0" xfId="0" applyNumberFormat="1" applyFont="1"/>
    <xf numFmtId="44" fontId="17" fillId="0" borderId="0" xfId="2" applyFont="1"/>
    <xf numFmtId="0" fontId="17" fillId="0" borderId="3" xfId="0" applyFont="1" applyBorder="1"/>
    <xf numFmtId="0" fontId="18" fillId="0" borderId="3" xfId="0" applyFont="1" applyBorder="1" applyAlignment="1">
      <alignment vertical="top"/>
    </xf>
    <xf numFmtId="8" fontId="14" fillId="0" borderId="0" xfId="2" applyNumberFormat="1" applyFont="1" applyAlignment="1">
      <alignment vertical="center"/>
    </xf>
    <xf numFmtId="44" fontId="17" fillId="0" borderId="0" xfId="2" applyFont="1" applyAlignment="1">
      <alignment vertical="center"/>
    </xf>
    <xf numFmtId="44" fontId="0" fillId="0" borderId="5" xfId="0" applyNumberFormat="1" applyBorder="1"/>
    <xf numFmtId="0" fontId="0" fillId="0" borderId="5" xfId="0" applyBorder="1"/>
    <xf numFmtId="15" fontId="2" fillId="0" borderId="0" xfId="0" applyNumberFormat="1" applyFont="1" applyAlignment="1">
      <alignment vertical="center"/>
    </xf>
    <xf numFmtId="44" fontId="19" fillId="0" borderId="0" xfId="2" applyFont="1" applyAlignment="1">
      <alignment vertical="center"/>
    </xf>
    <xf numFmtId="44" fontId="0" fillId="0" borderId="0" xfId="2" applyFont="1" applyAlignment="1">
      <alignment vertical="center"/>
    </xf>
    <xf numFmtId="15" fontId="0" fillId="0" borderId="3" xfId="0" applyNumberFormat="1" applyBorder="1"/>
    <xf numFmtId="44" fontId="0" fillId="0" borderId="3" xfId="0" applyNumberFormat="1" applyBorder="1"/>
    <xf numFmtId="0" fontId="19" fillId="0" borderId="0" xfId="0" applyFont="1"/>
    <xf numFmtId="0" fontId="9" fillId="0" borderId="0" xfId="0" applyFont="1"/>
    <xf numFmtId="0" fontId="14" fillId="0" borderId="0" xfId="0" applyFont="1"/>
    <xf numFmtId="0" fontId="0" fillId="0" borderId="0" xfId="0" quotePrefix="1" applyAlignment="1">
      <alignment horizontal="right"/>
    </xf>
    <xf numFmtId="0" fontId="14" fillId="0" borderId="0" xfId="0" applyFont="1" applyAlignment="1">
      <alignment horizontal="centerContinuous"/>
    </xf>
    <xf numFmtId="0" fontId="8" fillId="0" borderId="5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5" fontId="8" fillId="0" borderId="3" xfId="0" applyNumberFormat="1" applyFont="1" applyBorder="1" applyAlignment="1">
      <alignment horizontal="center" vertical="center"/>
    </xf>
    <xf numFmtId="44" fontId="8" fillId="0" borderId="3" xfId="2" applyFont="1" applyBorder="1" applyAlignment="1">
      <alignment horizontal="center" vertical="center"/>
    </xf>
    <xf numFmtId="15" fontId="8" fillId="0" borderId="0" xfId="0" applyNumberFormat="1" applyFont="1" applyBorder="1" applyAlignment="1">
      <alignment horizontal="center" vertical="center"/>
    </xf>
    <xf numFmtId="44" fontId="14" fillId="0" borderId="0" xfId="2" applyFont="1" applyBorder="1" applyAlignment="1">
      <alignment horizontal="center" vertical="center"/>
    </xf>
    <xf numFmtId="44" fontId="14" fillId="0" borderId="0" xfId="2" applyFont="1" applyBorder="1" applyAlignment="1">
      <alignment horizontal="center"/>
    </xf>
    <xf numFmtId="44" fontId="14" fillId="0" borderId="0" xfId="0" applyNumberFormat="1" applyFont="1" applyBorder="1" applyAlignment="1">
      <alignment horizontal="center"/>
    </xf>
    <xf numFmtId="44" fontId="8" fillId="0" borderId="0" xfId="2" applyFont="1" applyBorder="1" applyAlignment="1">
      <alignment horizontal="center" vertical="center"/>
    </xf>
    <xf numFmtId="44" fontId="14" fillId="2" borderId="0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2" applyFont="1" applyAlignment="1">
      <alignment horizontal="right"/>
    </xf>
    <xf numFmtId="15" fontId="0" fillId="0" borderId="0" xfId="0" applyNumberFormat="1" applyAlignment="1"/>
    <xf numFmtId="44" fontId="17" fillId="0" borderId="0" xfId="2" applyFont="1" applyAlignment="1"/>
    <xf numFmtId="44" fontId="0" fillId="0" borderId="0" xfId="0" applyNumberFormat="1" applyAlignment="1">
      <alignment vertical="top"/>
    </xf>
    <xf numFmtId="0" fontId="0" fillId="0" borderId="5" xfId="0" applyBorder="1" applyAlignment="1">
      <alignment horizontal="center"/>
    </xf>
    <xf numFmtId="0" fontId="14" fillId="0" borderId="5" xfId="0" applyFont="1" applyBorder="1"/>
    <xf numFmtId="0" fontId="0" fillId="0" borderId="5" xfId="0" applyFill="1" applyBorder="1"/>
    <xf numFmtId="0" fontId="8" fillId="0" borderId="0" xfId="0" applyFont="1" applyAlignment="1">
      <alignment horizontal="center"/>
    </xf>
    <xf numFmtId="44" fontId="1" fillId="0" borderId="0" xfId="2" applyAlignment="1">
      <alignment horizontal="center"/>
    </xf>
    <xf numFmtId="44" fontId="10" fillId="0" borderId="0" xfId="2" applyFont="1"/>
    <xf numFmtId="44" fontId="9" fillId="0" borderId="0" xfId="2" applyFont="1"/>
    <xf numFmtId="44" fontId="1" fillId="0" borderId="0" xfId="2"/>
    <xf numFmtId="0" fontId="0" fillId="0" borderId="3" xfId="0" applyBorder="1" applyAlignment="1">
      <alignment horizontal="center"/>
    </xf>
    <xf numFmtId="0" fontId="14" fillId="0" borderId="3" xfId="0" applyFont="1" applyBorder="1"/>
    <xf numFmtId="0" fontId="0" fillId="0" borderId="0" xfId="0" applyBorder="1" applyAlignment="1">
      <alignment horizontal="center"/>
    </xf>
    <xf numFmtId="0" fontId="14" fillId="0" borderId="0" xfId="0" applyFont="1" applyBorder="1"/>
    <xf numFmtId="0" fontId="0" fillId="0" borderId="0" xfId="0" applyAlignment="1">
      <alignment horizontal="left"/>
    </xf>
    <xf numFmtId="0" fontId="0" fillId="0" borderId="0" xfId="0" quotePrefix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14" fillId="0" borderId="0" xfId="2" applyFont="1"/>
    <xf numFmtId="44" fontId="0" fillId="0" borderId="3" xfId="2" applyFont="1" applyBorder="1" applyAlignment="1">
      <alignment vertical="center"/>
    </xf>
    <xf numFmtId="44" fontId="0" fillId="0" borderId="5" xfId="0" applyNumberFormat="1" applyBorder="1"/>
    <xf numFmtId="44" fontId="1" fillId="0" borderId="0" xfId="2" applyNumberFormat="1"/>
    <xf numFmtId="44" fontId="0" fillId="0" borderId="3" xfId="0" applyNumberFormat="1" applyBorder="1"/>
    <xf numFmtId="44" fontId="0" fillId="0" borderId="3" xfId="2" applyFont="1" applyBorder="1"/>
    <xf numFmtId="44" fontId="8" fillId="0" borderId="5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horizontal="center" vertical="center"/>
    </xf>
    <xf numFmtId="44" fontId="8" fillId="0" borderId="0" xfId="0" applyNumberFormat="1" applyFont="1" applyBorder="1" applyAlignment="1">
      <alignment horizontal="center" vertical="center"/>
    </xf>
    <xf numFmtId="43" fontId="14" fillId="0" borderId="0" xfId="0" applyNumberFormat="1" applyFont="1" applyBorder="1" applyAlignment="1">
      <alignment vertical="center"/>
    </xf>
    <xf numFmtId="4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11" fillId="0" borderId="0" xfId="2" applyFont="1" applyAlignment="1">
      <alignment horizontal="left"/>
    </xf>
    <xf numFmtId="15" fontId="0" fillId="0" borderId="0" xfId="0" applyNumberFormat="1" applyAlignment="1">
      <alignment vertical="center"/>
    </xf>
    <xf numFmtId="44" fontId="11" fillId="0" borderId="0" xfId="2" applyFont="1" applyAlignment="1">
      <alignment horizontal="left" vertical="center"/>
    </xf>
    <xf numFmtId="43" fontId="0" fillId="2" borderId="0" xfId="0" applyNumberFormat="1" applyFill="1" applyAlignment="1">
      <alignment vertical="center"/>
    </xf>
    <xf numFmtId="15" fontId="23" fillId="0" borderId="0" xfId="0" applyNumberFormat="1" applyFont="1" applyAlignment="1">
      <alignment vertical="center"/>
    </xf>
    <xf numFmtId="0" fontId="22" fillId="0" borderId="0" xfId="0" applyFont="1"/>
    <xf numFmtId="43" fontId="23" fillId="2" borderId="0" xfId="0" applyNumberFormat="1" applyFont="1" applyFill="1" applyAlignment="1">
      <alignment vertical="center"/>
    </xf>
    <xf numFmtId="44" fontId="23" fillId="0" borderId="0" xfId="0" applyNumberFormat="1" applyFont="1" applyBorder="1" applyAlignment="1">
      <alignment horizontal="center" vertical="center"/>
    </xf>
    <xf numFmtId="0" fontId="0" fillId="0" borderId="0" xfId="0" quotePrefix="1" applyAlignment="1">
      <alignment horizontal="left"/>
    </xf>
    <xf numFmtId="16" fontId="0" fillId="0" borderId="0" xfId="0" applyNumberFormat="1"/>
    <xf numFmtId="0" fontId="4" fillId="0" borderId="3" xfId="0" applyFont="1" applyBorder="1" applyAlignment="1">
      <alignment horizontal="center" vertical="center"/>
    </xf>
    <xf numFmtId="43" fontId="14" fillId="2" borderId="0" xfId="0" applyNumberFormat="1" applyFont="1" applyFill="1" applyBorder="1" applyAlignment="1">
      <alignment horizontal="center"/>
    </xf>
    <xf numFmtId="44" fontId="14" fillId="3" borderId="0" xfId="0" applyNumberFormat="1" applyFont="1" applyFill="1" applyBorder="1" applyAlignment="1">
      <alignment horizontal="center"/>
    </xf>
    <xf numFmtId="16" fontId="0" fillId="0" borderId="0" xfId="2" applyNumberFormat="1" applyFont="1"/>
    <xf numFmtId="0" fontId="22" fillId="0" borderId="5" xfId="0" applyFont="1" applyBorder="1" applyAlignment="1">
      <alignment vertical="top"/>
    </xf>
    <xf numFmtId="44" fontId="20" fillId="0" borderId="0" xfId="2" applyFont="1" applyAlignment="1">
      <alignment vertical="center"/>
    </xf>
    <xf numFmtId="44" fontId="24" fillId="0" borderId="0" xfId="2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quotePrefix="1" applyAlignment="1">
      <alignment horizontal="center"/>
    </xf>
    <xf numFmtId="0" fontId="23" fillId="0" borderId="0" xfId="0" applyFont="1" applyAlignment="1">
      <alignment horizontal="centerContinuous"/>
    </xf>
    <xf numFmtId="44" fontId="14" fillId="0" borderId="0" xfId="0" applyNumberFormat="1" applyFont="1" applyBorder="1" applyAlignment="1">
      <alignment horizontal="left" vertical="center"/>
    </xf>
    <xf numFmtId="44" fontId="14" fillId="0" borderId="0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Continuous"/>
    </xf>
    <xf numFmtId="0" fontId="14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5" fillId="0" borderId="0" xfId="0" applyFont="1" applyAlignment="1">
      <alignment horizontal="centerContinuous"/>
    </xf>
    <xf numFmtId="0" fontId="20" fillId="0" borderId="0" xfId="0" quotePrefix="1" applyFont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43" fontId="0" fillId="0" borderId="0" xfId="2" applyNumberFormat="1" applyFont="1"/>
    <xf numFmtId="44" fontId="16" fillId="0" borderId="0" xfId="2" applyNumberFormat="1" applyFont="1" applyAlignment="1">
      <alignment horizontal="left"/>
    </xf>
    <xf numFmtId="0" fontId="24" fillId="0" borderId="0" xfId="0" applyFont="1" applyAlignment="1">
      <alignment horizontal="center" vertical="center"/>
    </xf>
    <xf numFmtId="44" fontId="15" fillId="0" borderId="0" xfId="2" applyFont="1" applyAlignment="1">
      <alignment horizontal="left" vertical="center"/>
    </xf>
    <xf numFmtId="0" fontId="24" fillId="0" borderId="0" xfId="0" applyFont="1" applyAlignment="1">
      <alignment horizontal="center"/>
    </xf>
    <xf numFmtId="0" fontId="12" fillId="0" borderId="0" xfId="0" applyFont="1"/>
    <xf numFmtId="0" fontId="2" fillId="0" borderId="0" xfId="0" applyFont="1" applyBorder="1" applyAlignment="1">
      <alignment horizontal="right" vertical="center"/>
    </xf>
    <xf numFmtId="15" fontId="0" fillId="0" borderId="0" xfId="0" applyNumberFormat="1" applyAlignment="1">
      <alignment horizontal="left"/>
    </xf>
    <xf numFmtId="44" fontId="0" fillId="0" borderId="0" xfId="2" applyFont="1" applyBorder="1"/>
    <xf numFmtId="44" fontId="14" fillId="0" borderId="0" xfId="0" applyNumberFormat="1" applyFont="1" applyBorder="1" applyAlignment="1">
      <alignment horizontal="centerContinuous" vertical="center"/>
    </xf>
    <xf numFmtId="15" fontId="0" fillId="0" borderId="0" xfId="0" applyNumberFormat="1" applyAlignment="1">
      <alignment horizontal="right" vertical="center"/>
    </xf>
    <xf numFmtId="0" fontId="14" fillId="0" borderId="0" xfId="0" applyFont="1" applyBorder="1" applyAlignment="1">
      <alignment vertical="center"/>
    </xf>
    <xf numFmtId="15" fontId="0" fillId="0" borderId="5" xfId="0" applyNumberForma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5" xfId="2" applyFont="1" applyBorder="1" applyAlignment="1">
      <alignment vertical="center"/>
    </xf>
    <xf numFmtId="44" fontId="15" fillId="0" borderId="0" xfId="2" applyFont="1" applyBorder="1" applyAlignment="1">
      <alignment horizontal="left" vertical="center"/>
    </xf>
    <xf numFmtId="44" fontId="14" fillId="0" borderId="0" xfId="2" applyFont="1" applyBorder="1" applyAlignment="1">
      <alignment horizontal="left" vertical="center"/>
    </xf>
    <xf numFmtId="44" fontId="12" fillId="0" borderId="0" xfId="2" applyFont="1" applyBorder="1" applyAlignment="1">
      <alignment vertical="center"/>
    </xf>
    <xf numFmtId="0" fontId="7" fillId="0" borderId="0" xfId="0" quotePrefix="1" applyFont="1" applyBorder="1" applyAlignment="1">
      <alignment horizontal="left"/>
    </xf>
    <xf numFmtId="43" fontId="0" fillId="0" borderId="0" xfId="0" applyNumberFormat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22" fontId="29" fillId="0" borderId="0" xfId="0" applyNumberFormat="1" applyFont="1" applyAlignment="1">
      <alignment vertic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0" applyFont="1"/>
    <xf numFmtId="0" fontId="20" fillId="0" borderId="0" xfId="0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8" fillId="0" borderId="0" xfId="0" applyFont="1"/>
    <xf numFmtId="43" fontId="20" fillId="0" borderId="0" xfId="0" applyNumberFormat="1" applyFont="1"/>
    <xf numFmtId="43" fontId="20" fillId="0" borderId="4" xfId="0" applyNumberFormat="1" applyFont="1" applyBorder="1"/>
    <xf numFmtId="43" fontId="20" fillId="0" borderId="0" xfId="0" applyNumberFormat="1" applyFont="1" applyBorder="1"/>
    <xf numFmtId="0" fontId="33" fillId="0" borderId="0" xfId="0" applyFont="1" applyAlignment="1">
      <alignment vertical="top"/>
    </xf>
    <xf numFmtId="44" fontId="24" fillId="0" borderId="6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33" fillId="0" borderId="0" xfId="0" applyFont="1" applyAlignment="1"/>
    <xf numFmtId="44" fontId="9" fillId="0" borderId="6" xfId="0" applyNumberFormat="1" applyFont="1" applyBorder="1" applyAlignment="1"/>
    <xf numFmtId="44" fontId="0" fillId="0" borderId="0" xfId="0" applyNumberFormat="1" applyBorder="1"/>
    <xf numFmtId="0" fontId="31" fillId="0" borderId="0" xfId="0" applyFont="1" applyAlignment="1">
      <alignment vertical="center"/>
    </xf>
    <xf numFmtId="43" fontId="0" fillId="3" borderId="0" xfId="0" applyNumberFormat="1" applyFill="1" applyAlignment="1">
      <alignment vertical="center"/>
    </xf>
    <xf numFmtId="43" fontId="20" fillId="0" borderId="4" xfId="0" applyNumberFormat="1" applyFont="1" applyBorder="1" applyAlignment="1">
      <alignment vertical="center"/>
    </xf>
    <xf numFmtId="43" fontId="20" fillId="0" borderId="0" xfId="0" applyNumberFormat="1" applyFont="1" applyAlignment="1"/>
    <xf numFmtId="43" fontId="0" fillId="0" borderId="4" xfId="0" applyNumberFormat="1" applyBorder="1" applyAlignment="1">
      <alignment vertical="center"/>
    </xf>
    <xf numFmtId="43" fontId="0" fillId="0" borderId="0" xfId="0" applyNumberFormat="1" applyAlignment="1">
      <alignment vertical="top"/>
    </xf>
    <xf numFmtId="44" fontId="9" fillId="0" borderId="6" xfId="0" applyNumberFormat="1" applyFont="1" applyBorder="1" applyAlignment="1">
      <alignment vertical="top"/>
    </xf>
    <xf numFmtId="43" fontId="0" fillId="0" borderId="0" xfId="0" applyNumberFormat="1" applyBorder="1" applyAlignment="1">
      <alignment vertical="center"/>
    </xf>
    <xf numFmtId="0" fontId="2" fillId="0" borderId="0" xfId="0" applyFont="1"/>
    <xf numFmtId="44" fontId="20" fillId="0" borderId="3" xfId="0" applyNumberFormat="1" applyFont="1" applyBorder="1" applyAlignment="1">
      <alignment vertical="center"/>
    </xf>
    <xf numFmtId="43" fontId="0" fillId="0" borderId="0" xfId="0" applyNumberFormat="1" applyBorder="1"/>
    <xf numFmtId="43" fontId="0" fillId="0" borderId="0" xfId="0" applyNumberFormat="1" applyBorder="1"/>
    <xf numFmtId="0" fontId="34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0" xfId="0" applyFont="1"/>
    <xf numFmtId="43" fontId="20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43" fontId="2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4" fontId="0" fillId="0" borderId="8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2" fillId="0" borderId="15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4" fontId="0" fillId="0" borderId="18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44" fontId="0" fillId="0" borderId="17" xfId="0" applyNumberFormat="1" applyBorder="1" applyAlignment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44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4" fontId="0" fillId="0" borderId="23" xfId="0" applyNumberForma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0" borderId="11" xfId="0" applyNumberFormat="1" applyFon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44" fontId="0" fillId="0" borderId="15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15" fillId="0" borderId="0" xfId="0" applyFont="1" applyBorder="1"/>
    <xf numFmtId="0" fontId="15" fillId="0" borderId="0" xfId="0" applyFont="1"/>
    <xf numFmtId="0" fontId="0" fillId="0" borderId="25" xfId="0" applyBorder="1"/>
    <xf numFmtId="44" fontId="0" fillId="0" borderId="26" xfId="0" applyNumberFormat="1" applyBorder="1"/>
    <xf numFmtId="44" fontId="0" fillId="0" borderId="27" xfId="0" applyNumberFormat="1" applyBorder="1"/>
    <xf numFmtId="0" fontId="0" fillId="0" borderId="28" xfId="0" applyBorder="1"/>
    <xf numFmtId="44" fontId="0" fillId="0" borderId="29" xfId="0" applyNumberFormat="1" applyBorder="1"/>
    <xf numFmtId="43" fontId="0" fillId="3" borderId="3" xfId="0" applyNumberFormat="1" applyFill="1" applyBorder="1"/>
    <xf numFmtId="44" fontId="20" fillId="0" borderId="0" xfId="0" applyNumberFormat="1" applyFont="1" applyBorder="1" applyAlignment="1">
      <alignment vertical="center"/>
    </xf>
    <xf numFmtId="43" fontId="0" fillId="0" borderId="11" xfId="0" applyNumberForma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24" fillId="0" borderId="0" xfId="0" applyFont="1" applyAlignment="1">
      <alignment vertical="center"/>
    </xf>
    <xf numFmtId="44" fontId="20" fillId="0" borderId="3" xfId="2" applyFont="1" applyBorder="1" applyAlignment="1">
      <alignment vertical="center"/>
    </xf>
    <xf numFmtId="44" fontId="20" fillId="0" borderId="6" xfId="2" applyFont="1" applyBorder="1" applyAlignment="1">
      <alignment vertical="center"/>
    </xf>
    <xf numFmtId="44" fontId="20" fillId="0" borderId="0" xfId="0" applyNumberFormat="1" applyFont="1" applyAlignment="1">
      <alignment vertical="center"/>
    </xf>
    <xf numFmtId="44" fontId="20" fillId="0" borderId="5" xfId="0" applyNumberFormat="1" applyFont="1" applyBorder="1" applyAlignment="1">
      <alignment vertical="center"/>
    </xf>
    <xf numFmtId="44" fontId="20" fillId="0" borderId="30" xfId="2" applyFont="1" applyBorder="1" applyAlignment="1">
      <alignment vertical="center"/>
    </xf>
    <xf numFmtId="44" fontId="20" fillId="0" borderId="0" xfId="2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top"/>
    </xf>
    <xf numFmtId="0" fontId="34" fillId="0" borderId="0" xfId="0" applyFont="1" applyAlignment="1">
      <alignment vertical="center"/>
    </xf>
    <xf numFmtId="22" fontId="0" fillId="0" borderId="0" xfId="0" applyNumberFormat="1"/>
    <xf numFmtId="3" fontId="0" fillId="0" borderId="0" xfId="0" applyNumberFormat="1" applyAlignment="1">
      <alignment vertical="center"/>
    </xf>
    <xf numFmtId="0" fontId="9" fillId="0" borderId="0" xfId="0" applyFont="1" applyAlignment="1">
      <alignment horizontal="right" vertical="center"/>
    </xf>
    <xf numFmtId="44" fontId="20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44" fontId="15" fillId="0" borderId="0" xfId="2" applyFont="1" applyAlignment="1">
      <alignment vertical="center"/>
    </xf>
    <xf numFmtId="44" fontId="0" fillId="0" borderId="0" xfId="0" quotePrefix="1" applyNumberFormat="1" applyAlignment="1">
      <alignment horizontal="right" vertical="top"/>
    </xf>
    <xf numFmtId="0" fontId="41" fillId="0" borderId="0" xfId="0" applyFont="1" applyAlignment="1">
      <alignment horizontal="center"/>
    </xf>
    <xf numFmtId="44" fontId="28" fillId="0" borderId="0" xfId="0" applyNumberFormat="1" applyFont="1"/>
    <xf numFmtId="44" fontId="20" fillId="0" borderId="0" xfId="0" applyNumberFormat="1" applyFont="1"/>
    <xf numFmtId="0" fontId="4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43" fontId="15" fillId="0" borderId="0" xfId="2" applyNumberFormat="1" applyFont="1" applyAlignment="1">
      <alignment horizontal="left" vertical="center"/>
    </xf>
    <xf numFmtId="44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Border="1" applyAlignment="1">
      <alignment vertical="center"/>
    </xf>
    <xf numFmtId="44" fontId="20" fillId="0" borderId="3" xfId="0" applyNumberFormat="1" applyFont="1" applyBorder="1" applyAlignment="1">
      <alignment vertical="center"/>
    </xf>
    <xf numFmtId="44" fontId="9" fillId="0" borderId="30" xfId="0" applyNumberFormat="1" applyFont="1" applyBorder="1" applyAlignment="1">
      <alignment vertical="center"/>
    </xf>
    <xf numFmtId="15" fontId="48" fillId="0" borderId="0" xfId="0" applyNumberFormat="1" applyFont="1" applyAlignment="1">
      <alignment horizontal="left" vertical="top"/>
    </xf>
    <xf numFmtId="43" fontId="0" fillId="0" borderId="0" xfId="2" applyNumberFormat="1" applyFont="1"/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0" borderId="0" xfId="2" applyNumberFormat="1" applyFont="1" applyAlignment="1">
      <alignment vertical="center"/>
    </xf>
    <xf numFmtId="44" fontId="0" fillId="0" borderId="0" xfId="0" applyNumberFormat="1" applyAlignment="1">
      <alignment horizontal="right"/>
    </xf>
    <xf numFmtId="44" fontId="0" fillId="4" borderId="3" xfId="0" applyNumberFormat="1" applyFill="1" applyBorder="1" applyAlignment="1">
      <alignment vertical="center"/>
    </xf>
    <xf numFmtId="44" fontId="2" fillId="0" borderId="0" xfId="2" applyFont="1"/>
    <xf numFmtId="43" fontId="2" fillId="0" borderId="0" xfId="2" applyNumberFormat="1" applyFont="1"/>
    <xf numFmtId="44" fontId="2" fillId="0" borderId="0" xfId="2" applyFont="1" applyAlignment="1">
      <alignment vertical="center"/>
    </xf>
    <xf numFmtId="15" fontId="20" fillId="0" borderId="0" xfId="0" applyNumberFormat="1" applyFont="1"/>
    <xf numFmtId="0" fontId="4" fillId="0" borderId="5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165" fontId="0" fillId="0" borderId="0" xfId="2" applyNumberFormat="1" applyFont="1" applyAlignment="1">
      <alignment vertical="center"/>
    </xf>
    <xf numFmtId="15" fontId="22" fillId="0" borderId="0" xfId="0" applyNumberFormat="1" applyFont="1" applyAlignment="1">
      <alignment wrapText="1"/>
    </xf>
    <xf numFmtId="43" fontId="14" fillId="0" borderId="0" xfId="2" applyNumberFormat="1" applyFont="1" applyBorder="1" applyAlignment="1">
      <alignment horizontal="center"/>
    </xf>
    <xf numFmtId="164" fontId="0" fillId="0" borderId="0" xfId="1" applyNumberFormat="1" applyFont="1" applyAlignment="1">
      <alignment vertical="center"/>
    </xf>
    <xf numFmtId="0" fontId="14" fillId="0" borderId="0" xfId="0" quotePrefix="1" applyFont="1" applyAlignment="1">
      <alignment horizontal="right"/>
    </xf>
    <xf numFmtId="43" fontId="0" fillId="0" borderId="0" xfId="1" applyFont="1" applyBorder="1"/>
    <xf numFmtId="43" fontId="4" fillId="0" borderId="0" xfId="1" applyFont="1" applyBorder="1" applyAlignment="1">
      <alignment horizontal="center" vertical="center"/>
    </xf>
    <xf numFmtId="43" fontId="0" fillId="0" borderId="0" xfId="1" applyFont="1"/>
    <xf numFmtId="43" fontId="14" fillId="0" borderId="0" xfId="1" applyFont="1"/>
    <xf numFmtId="0" fontId="14" fillId="0" borderId="0" xfId="0" quotePrefix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8" fontId="0" fillId="0" borderId="0" xfId="1" applyNumberFormat="1" applyFont="1"/>
    <xf numFmtId="44" fontId="14" fillId="3" borderId="0" xfId="0" applyNumberFormat="1" applyFont="1" applyFill="1" applyBorder="1" applyAlignment="1">
      <alignment horizontal="center" vertical="center"/>
    </xf>
    <xf numFmtId="43" fontId="14" fillId="3" borderId="0" xfId="0" applyNumberFormat="1" applyFont="1" applyFill="1" applyBorder="1" applyAlignment="1">
      <alignment horizontal="center" vertical="center"/>
    </xf>
    <xf numFmtId="44" fontId="14" fillId="3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0" fontId="53" fillId="0" borderId="0" xfId="0" applyFont="1"/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44" fontId="14" fillId="0" borderId="3" xfId="2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9" fillId="0" borderId="0" xfId="0" quotePrefix="1" applyFont="1" applyAlignment="1">
      <alignment horizontal="center"/>
    </xf>
    <xf numFmtId="0" fontId="2" fillId="0" borderId="0" xfId="0" quotePrefix="1" applyFont="1"/>
    <xf numFmtId="0" fontId="2" fillId="0" borderId="0" xfId="0" applyFont="1" applyAlignment="1"/>
    <xf numFmtId="43" fontId="2" fillId="0" borderId="0" xfId="1" applyFont="1"/>
    <xf numFmtId="16" fontId="2" fillId="0" borderId="0" xfId="0" applyNumberFormat="1" applyFont="1"/>
    <xf numFmtId="44" fontId="2" fillId="0" borderId="0" xfId="0" applyNumberFormat="1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43" fontId="2" fillId="0" borderId="0" xfId="0" applyNumberFormat="1" applyFont="1" applyBorder="1"/>
    <xf numFmtId="43" fontId="2" fillId="0" borderId="0" xfId="0" applyNumberFormat="1" applyFont="1"/>
    <xf numFmtId="43" fontId="2" fillId="0" borderId="0" xfId="0" quotePrefix="1" applyNumberFormat="1" applyFont="1"/>
    <xf numFmtId="43" fontId="2" fillId="0" borderId="0" xfId="0" applyNumberFormat="1" applyFont="1" applyAlignment="1">
      <alignment horizontal="right"/>
    </xf>
    <xf numFmtId="169" fontId="0" fillId="0" borderId="0" xfId="0" applyNumberFormat="1"/>
    <xf numFmtId="169" fontId="0" fillId="0" borderId="0" xfId="0" applyNumberFormat="1" applyAlignment="1">
      <alignment horizontal="centerContinuous"/>
    </xf>
    <xf numFmtId="169" fontId="4" fillId="0" borderId="5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9" fontId="0" fillId="0" borderId="0" xfId="0" applyNumberFormat="1" applyBorder="1"/>
    <xf numFmtId="169" fontId="0" fillId="0" borderId="5" xfId="0" applyNumberFormat="1" applyBorder="1"/>
    <xf numFmtId="169" fontId="20" fillId="0" borderId="0" xfId="2" applyNumberFormat="1" applyFont="1"/>
    <xf numFmtId="169" fontId="0" fillId="0" borderId="3" xfId="0" applyNumberFormat="1" applyBorder="1"/>
    <xf numFmtId="8" fontId="4" fillId="0" borderId="5" xfId="0" applyNumberFormat="1" applyFont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8" fontId="0" fillId="0" borderId="0" xfId="0" applyNumberFormat="1" applyAlignment="1">
      <alignment horizontal="right"/>
    </xf>
    <xf numFmtId="8" fontId="14" fillId="0" borderId="0" xfId="0" applyNumberFormat="1" applyFont="1" applyBorder="1" applyAlignment="1">
      <alignment horizontal="right"/>
    </xf>
    <xf numFmtId="8" fontId="4" fillId="0" borderId="0" xfId="0" applyNumberFormat="1" applyFont="1" applyBorder="1" applyAlignment="1">
      <alignment horizontal="right" vertical="center"/>
    </xf>
    <xf numFmtId="8" fontId="17" fillId="0" borderId="0" xfId="0" applyNumberFormat="1" applyFont="1" applyAlignment="1">
      <alignment horizontal="right" vertical="center"/>
    </xf>
    <xf numFmtId="8" fontId="14" fillId="3" borderId="0" xfId="0" applyNumberFormat="1" applyFont="1" applyFill="1" applyBorder="1" applyAlignment="1">
      <alignment horizontal="right"/>
    </xf>
    <xf numFmtId="8" fontId="0" fillId="0" borderId="0" xfId="2" applyNumberFormat="1" applyFont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3" xfId="0" applyNumberFormat="1" applyBorder="1" applyAlignment="1">
      <alignment horizontal="right"/>
    </xf>
    <xf numFmtId="8" fontId="0" fillId="0" borderId="0" xfId="0" applyNumberFormat="1" applyAlignment="1">
      <alignment horizontal="right" vertical="top"/>
    </xf>
    <xf numFmtId="44" fontId="8" fillId="0" borderId="31" xfId="1" applyNumberFormat="1" applyFont="1" applyBorder="1" applyAlignment="1">
      <alignment horizontal="center" vertical="center"/>
    </xf>
    <xf numFmtId="8" fontId="9" fillId="0" borderId="0" xfId="0" applyNumberFormat="1" applyFont="1" applyAlignment="1">
      <alignment horizontal="left"/>
    </xf>
    <xf numFmtId="166" fontId="14" fillId="0" borderId="0" xfId="0" applyNumberFormat="1" applyFont="1" applyAlignment="1">
      <alignment vertical="top"/>
    </xf>
    <xf numFmtId="44" fontId="20" fillId="0" borderId="22" xfId="0" applyNumberFormat="1" applyFont="1" applyBorder="1" applyAlignment="1">
      <alignment vertical="center"/>
    </xf>
    <xf numFmtId="43" fontId="20" fillId="0" borderId="22" xfId="0" applyNumberFormat="1" applyFont="1" applyBorder="1" applyAlignment="1">
      <alignment vertical="center"/>
    </xf>
    <xf numFmtId="43" fontId="20" fillId="0" borderId="22" xfId="0" applyNumberFormat="1" applyFont="1" applyBorder="1" applyAlignment="1">
      <alignment vertical="center"/>
    </xf>
    <xf numFmtId="44" fontId="20" fillId="0" borderId="0" xfId="0" applyNumberFormat="1" applyFont="1" applyBorder="1" applyAlignment="1"/>
    <xf numFmtId="0" fontId="14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Border="1" applyAlignment="1">
      <alignment vertical="center"/>
    </xf>
    <xf numFmtId="170" fontId="0" fillId="0" borderId="0" xfId="0" applyNumberFormat="1" applyBorder="1"/>
    <xf numFmtId="170" fontId="0" fillId="0" borderId="5" xfId="0" applyNumberFormat="1" applyBorder="1" applyAlignment="1">
      <alignment vertical="center"/>
    </xf>
    <xf numFmtId="170" fontId="19" fillId="0" borderId="5" xfId="0" applyNumberFormat="1" applyFont="1" applyBorder="1" applyAlignment="1">
      <alignment vertical="center"/>
    </xf>
    <xf numFmtId="170" fontId="20" fillId="0" borderId="0" xfId="0" applyNumberFormat="1" applyFont="1" applyBorder="1" applyAlignment="1">
      <alignment vertical="center"/>
    </xf>
    <xf numFmtId="170" fontId="20" fillId="0" borderId="0" xfId="0" applyNumberFormat="1" applyFont="1" applyAlignment="1">
      <alignment vertical="center"/>
    </xf>
    <xf numFmtId="170" fontId="20" fillId="0" borderId="5" xfId="0" applyNumberFormat="1" applyFont="1" applyBorder="1" applyAlignment="1">
      <alignment vertical="center"/>
    </xf>
    <xf numFmtId="170" fontId="20" fillId="0" borderId="0" xfId="0" applyNumberFormat="1" applyFont="1" applyBorder="1"/>
    <xf numFmtId="170" fontId="35" fillId="0" borderId="12" xfId="0" applyNumberFormat="1" applyFont="1" applyBorder="1" applyAlignment="1">
      <alignment vertical="center"/>
    </xf>
    <xf numFmtId="170" fontId="19" fillId="0" borderId="0" xfId="0" applyNumberFormat="1" applyFont="1" applyBorder="1" applyAlignment="1">
      <alignment vertical="center"/>
    </xf>
    <xf numFmtId="170" fontId="0" fillId="0" borderId="5" xfId="0" applyNumberFormat="1" applyBorder="1"/>
    <xf numFmtId="170" fontId="17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33" fillId="0" borderId="30" xfId="0" applyNumberFormat="1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5" fontId="10" fillId="5" borderId="18" xfId="0" applyNumberFormat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170" fontId="14" fillId="6" borderId="31" xfId="2" applyNumberFormat="1" applyFont="1" applyFill="1" applyBorder="1"/>
    <xf numFmtId="44" fontId="14" fillId="6" borderId="31" xfId="0" applyNumberFormat="1" applyFont="1" applyFill="1" applyBorder="1"/>
    <xf numFmtId="44" fontId="14" fillId="6" borderId="31" xfId="0" applyNumberFormat="1" applyFont="1" applyFill="1" applyBorder="1" applyAlignment="1">
      <alignment horizontal="right"/>
    </xf>
    <xf numFmtId="44" fontId="14" fillId="6" borderId="31" xfId="0" applyNumberFormat="1" applyFont="1" applyFill="1" applyBorder="1" applyAlignment="1">
      <alignment horizontal="center"/>
    </xf>
    <xf numFmtId="168" fontId="51" fillId="6" borderId="31" xfId="1" applyNumberFormat="1" applyFont="1" applyFill="1" applyBorder="1"/>
    <xf numFmtId="43" fontId="14" fillId="6" borderId="31" xfId="0" applyNumberFormat="1" applyFont="1" applyFill="1" applyBorder="1" applyAlignment="1">
      <alignment horizontal="center"/>
    </xf>
    <xf numFmtId="43" fontId="14" fillId="6" borderId="39" xfId="0" applyNumberFormat="1" applyFont="1" applyFill="1" applyBorder="1" applyAlignment="1">
      <alignment horizontal="center"/>
    </xf>
    <xf numFmtId="41" fontId="9" fillId="6" borderId="22" xfId="0" applyNumberFormat="1" applyFont="1" applyFill="1" applyBorder="1" applyAlignment="1">
      <alignment horizontal="left" vertical="center"/>
    </xf>
    <xf numFmtId="44" fontId="0" fillId="6" borderId="22" xfId="0" applyNumberFormat="1" applyFill="1" applyBorder="1" applyAlignment="1">
      <alignment vertical="center"/>
    </xf>
    <xf numFmtId="44" fontId="32" fillId="6" borderId="31" xfId="2" applyFont="1" applyFill="1" applyBorder="1" applyAlignment="1">
      <alignment vertical="center"/>
    </xf>
    <xf numFmtId="170" fontId="32" fillId="6" borderId="31" xfId="0" applyNumberFormat="1" applyFont="1" applyFill="1" applyBorder="1" applyAlignment="1">
      <alignment vertical="center"/>
    </xf>
    <xf numFmtId="44" fontId="0" fillId="6" borderId="11" xfId="0" applyNumberFormat="1" applyFill="1" applyBorder="1" applyAlignment="1">
      <alignment vertical="center"/>
    </xf>
    <xf numFmtId="170" fontId="14" fillId="6" borderId="31" xfId="2" applyNumberFormat="1" applyFont="1" applyFill="1" applyBorder="1" applyAlignment="1">
      <alignment horizontal="center"/>
    </xf>
    <xf numFmtId="170" fontId="0" fillId="0" borderId="0" xfId="2" applyNumberFormat="1" applyFont="1"/>
    <xf numFmtId="168" fontId="14" fillId="0" borderId="0" xfId="1" quotePrefix="1" applyNumberFormat="1" applyFont="1" applyAlignment="1">
      <alignment horizontal="right"/>
    </xf>
    <xf numFmtId="168" fontId="2" fillId="0" borderId="0" xfId="1" applyNumberFormat="1" applyFont="1" applyAlignment="1">
      <alignment horizontal="centerContinuous"/>
    </xf>
    <xf numFmtId="168" fontId="2" fillId="0" borderId="0" xfId="1" quotePrefix="1" applyNumberFormat="1" applyFont="1"/>
    <xf numFmtId="168" fontId="4" fillId="0" borderId="33" xfId="1" applyNumberFormat="1" applyFont="1" applyBorder="1" applyAlignment="1">
      <alignment horizontal="center" vertical="center" wrapText="1"/>
    </xf>
    <xf numFmtId="168" fontId="4" fillId="0" borderId="35" xfId="1" applyNumberFormat="1" applyFont="1" applyBorder="1" applyAlignment="1">
      <alignment horizontal="center" vertical="center"/>
    </xf>
    <xf numFmtId="168" fontId="0" fillId="0" borderId="0" xfId="1" applyNumberFormat="1" applyFont="1" applyBorder="1"/>
    <xf numFmtId="168" fontId="14" fillId="6" borderId="31" xfId="1" applyNumberFormat="1" applyFont="1" applyFill="1" applyBorder="1" applyAlignment="1">
      <alignment horizontal="center"/>
    </xf>
    <xf numFmtId="168" fontId="0" fillId="0" borderId="5" xfId="1" applyNumberFormat="1" applyFont="1" applyBorder="1"/>
    <xf numFmtId="168" fontId="1" fillId="0" borderId="0" xfId="1" applyNumberFormat="1"/>
    <xf numFmtId="168" fontId="0" fillId="0" borderId="3" xfId="1" applyNumberFormat="1" applyFont="1" applyBorder="1"/>
    <xf numFmtId="170" fontId="0" fillId="0" borderId="0" xfId="0" applyNumberFormat="1"/>
    <xf numFmtId="170" fontId="2" fillId="0" borderId="0" xfId="0" applyNumberFormat="1" applyFont="1" applyAlignment="1">
      <alignment horizontal="centerContinuous"/>
    </xf>
    <xf numFmtId="170" fontId="2" fillId="0" borderId="0" xfId="0" quotePrefix="1" applyNumberFormat="1" applyFont="1" applyAlignment="1">
      <alignment horizontal="centerContinuous"/>
    </xf>
    <xf numFmtId="170" fontId="8" fillId="0" borderId="5" xfId="0" applyNumberFormat="1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horizontal="center"/>
    </xf>
    <xf numFmtId="170" fontId="0" fillId="2" borderId="0" xfId="0" applyNumberFormat="1" applyFill="1" applyAlignment="1">
      <alignment vertical="center"/>
    </xf>
    <xf numFmtId="170" fontId="23" fillId="2" borderId="0" xfId="0" applyNumberFormat="1" applyFont="1" applyFill="1" applyAlignment="1">
      <alignment vertical="center"/>
    </xf>
    <xf numFmtId="170" fontId="0" fillId="0" borderId="3" xfId="0" applyNumberFormat="1" applyBorder="1"/>
    <xf numFmtId="170" fontId="2" fillId="0" borderId="0" xfId="2" applyNumberFormat="1" applyFont="1" applyAlignment="1">
      <alignment horizontal="centerContinuous"/>
    </xf>
    <xf numFmtId="170" fontId="0" fillId="0" borderId="0" xfId="2" applyNumberFormat="1" applyFont="1" applyAlignment="1">
      <alignment horizontal="centerContinuous"/>
    </xf>
    <xf numFmtId="170" fontId="23" fillId="0" borderId="0" xfId="2" applyNumberFormat="1" applyFont="1" applyAlignment="1">
      <alignment horizontal="centerContinuous"/>
    </xf>
    <xf numFmtId="170" fontId="9" fillId="0" borderId="0" xfId="2" applyNumberFormat="1" applyFont="1" applyBorder="1" applyAlignment="1">
      <alignment horizontal="center" vertical="center"/>
    </xf>
    <xf numFmtId="170" fontId="2" fillId="0" borderId="0" xfId="2" applyNumberFormat="1" applyFont="1" applyBorder="1" applyAlignment="1">
      <alignment horizontal="center" vertical="center"/>
    </xf>
    <xf numFmtId="170" fontId="2" fillId="0" borderId="3" xfId="2" applyNumberFormat="1" applyFont="1" applyBorder="1" applyAlignment="1">
      <alignment horizontal="center" vertical="top"/>
    </xf>
    <xf numFmtId="170" fontId="14" fillId="0" borderId="0" xfId="2" applyNumberFormat="1" applyFont="1" applyBorder="1" applyAlignment="1">
      <alignment horizontal="center" vertical="center"/>
    </xf>
    <xf numFmtId="170" fontId="14" fillId="6" borderId="39" xfId="2" applyNumberFormat="1" applyFont="1" applyFill="1" applyBorder="1" applyAlignment="1">
      <alignment horizontal="center"/>
    </xf>
    <xf numFmtId="170" fontId="14" fillId="3" borderId="0" xfId="2" applyNumberFormat="1" applyFont="1" applyFill="1" applyBorder="1" applyAlignment="1">
      <alignment horizontal="center" vertical="center"/>
    </xf>
    <xf numFmtId="170" fontId="0" fillId="0" borderId="5" xfId="2" applyNumberFormat="1" applyFont="1" applyBorder="1"/>
    <xf numFmtId="170" fontId="15" fillId="0" borderId="0" xfId="2" applyNumberFormat="1" applyFont="1" applyAlignment="1">
      <alignment horizontal="left" vertical="center"/>
    </xf>
    <xf numFmtId="170" fontId="0" fillId="0" borderId="3" xfId="2" applyNumberFormat="1" applyFont="1" applyBorder="1"/>
    <xf numFmtId="170" fontId="0" fillId="0" borderId="0" xfId="2" applyNumberFormat="1" applyFont="1" applyAlignment="1">
      <alignment vertical="center"/>
    </xf>
    <xf numFmtId="44" fontId="10" fillId="0" borderId="0" xfId="2" applyNumberFormat="1" applyFont="1" applyBorder="1" applyAlignment="1">
      <alignment vertical="center"/>
    </xf>
    <xf numFmtId="44" fontId="15" fillId="0" borderId="22" xfId="2" applyFont="1" applyBorder="1" applyAlignment="1">
      <alignment horizontal="left" vertical="center"/>
    </xf>
    <xf numFmtId="165" fontId="55" fillId="6" borderId="31" xfId="2" applyNumberFormat="1" applyFont="1" applyFill="1" applyBorder="1"/>
    <xf numFmtId="165" fontId="0" fillId="0" borderId="0" xfId="0" applyNumberFormat="1"/>
    <xf numFmtId="0" fontId="9" fillId="5" borderId="32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15" fontId="10" fillId="5" borderId="16" xfId="0" applyNumberFormat="1" applyFont="1" applyFill="1" applyBorder="1" applyAlignment="1">
      <alignment horizontal="center"/>
    </xf>
    <xf numFmtId="0" fontId="15" fillId="0" borderId="0" xfId="0" applyFont="1" applyAlignment="1"/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3" xfId="0" applyFont="1" applyBorder="1"/>
    <xf numFmtId="0" fontId="10" fillId="0" borderId="0" xfId="0" quotePrefix="1" applyFont="1" applyBorder="1" applyAlignment="1">
      <alignment horizontal="left" vertical="center"/>
    </xf>
    <xf numFmtId="0" fontId="10" fillId="0" borderId="0" xfId="0" applyFont="1"/>
    <xf numFmtId="0" fontId="1" fillId="0" borderId="0" xfId="0" applyFont="1" applyAlignment="1"/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165" fontId="14" fillId="6" borderId="31" xfId="2" applyNumberFormat="1" applyFont="1" applyFill="1" applyBorder="1"/>
    <xf numFmtId="0" fontId="57" fillId="0" borderId="0" xfId="0" applyFont="1" applyAlignment="1"/>
    <xf numFmtId="43" fontId="2" fillId="0" borderId="0" xfId="1" applyFont="1" applyBorder="1" applyAlignment="1">
      <alignment horizontal="center" vertical="center"/>
    </xf>
    <xf numFmtId="44" fontId="9" fillId="0" borderId="12" xfId="2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58" fillId="0" borderId="0" xfId="0" applyFont="1"/>
    <xf numFmtId="44" fontId="58" fillId="0" borderId="0" xfId="2" applyFont="1"/>
    <xf numFmtId="0" fontId="59" fillId="0" borderId="0" xfId="0" applyFont="1"/>
    <xf numFmtId="44" fontId="58" fillId="0" borderId="30" xfId="2" applyFont="1" applyBorder="1"/>
    <xf numFmtId="44" fontId="20" fillId="0" borderId="0" xfId="2" applyNumberFormat="1" applyFont="1" applyAlignment="1">
      <alignment horizontal="right" vertical="center"/>
    </xf>
    <xf numFmtId="165" fontId="20" fillId="0" borderId="0" xfId="2" applyNumberFormat="1" applyFont="1" applyBorder="1" applyAlignment="1">
      <alignment vertical="center"/>
    </xf>
    <xf numFmtId="0" fontId="23" fillId="0" borderId="0" xfId="0" quotePrefix="1" applyFont="1" applyAlignment="1">
      <alignment horizontal="centerContinuous"/>
    </xf>
    <xf numFmtId="44" fontId="2" fillId="0" borderId="0" xfId="0" quotePrefix="1" applyNumberFormat="1" applyFont="1" applyAlignment="1">
      <alignment horizontal="centerContinuous"/>
    </xf>
    <xf numFmtId="0" fontId="60" fillId="0" borderId="0" xfId="0" applyFont="1"/>
    <xf numFmtId="44" fontId="9" fillId="7" borderId="0" xfId="2" applyFont="1" applyFill="1" applyAlignment="1">
      <alignment vertical="center"/>
    </xf>
    <xf numFmtId="44" fontId="9" fillId="7" borderId="0" xfId="2" applyFont="1" applyFill="1"/>
    <xf numFmtId="170" fontId="9" fillId="7" borderId="0" xfId="2" applyNumberFormat="1" applyFont="1" applyFill="1"/>
    <xf numFmtId="44" fontId="24" fillId="7" borderId="0" xfId="2" applyFont="1" applyFill="1" applyAlignment="1">
      <alignment vertical="center"/>
    </xf>
    <xf numFmtId="44" fontId="12" fillId="7" borderId="0" xfId="2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43" fontId="20" fillId="7" borderId="0" xfId="0" applyNumberFormat="1" applyFont="1" applyFill="1" applyBorder="1" applyAlignment="1">
      <alignment vertical="center"/>
    </xf>
    <xf numFmtId="0" fontId="8" fillId="7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44" fontId="9" fillId="0" borderId="0" xfId="2" applyFont="1" applyBorder="1" applyAlignment="1">
      <alignment vertical="center"/>
    </xf>
    <xf numFmtId="44" fontId="60" fillId="0" borderId="0" xfId="2" applyFont="1"/>
    <xf numFmtId="169" fontId="0" fillId="0" borderId="0" xfId="2" applyNumberFormat="1" applyFont="1"/>
    <xf numFmtId="41" fontId="9" fillId="7" borderId="22" xfId="0" applyNumberFormat="1" applyFont="1" applyFill="1" applyBorder="1" applyAlignment="1">
      <alignment horizontal="left" vertical="center"/>
    </xf>
    <xf numFmtId="8" fontId="20" fillId="7" borderId="22" xfId="0" applyNumberFormat="1" applyFont="1" applyFill="1" applyBorder="1" applyAlignment="1">
      <alignment vertical="center"/>
    </xf>
    <xf numFmtId="0" fontId="62" fillId="0" borderId="0" xfId="0" applyFont="1" applyAlignment="1">
      <alignment horizontal="right" vertical="center"/>
    </xf>
    <xf numFmtId="165" fontId="0" fillId="0" borderId="0" xfId="2" applyNumberFormat="1" applyFont="1"/>
    <xf numFmtId="44" fontId="60" fillId="0" borderId="0" xfId="0" applyNumberFormat="1" applyFont="1" applyBorder="1" applyAlignment="1">
      <alignment horizontal="left"/>
    </xf>
    <xf numFmtId="0" fontId="34" fillId="0" borderId="0" xfId="0" quotePrefix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1" fontId="12" fillId="0" borderId="0" xfId="0" applyNumberFormat="1" applyFont="1" applyAlignment="1">
      <alignment horizontal="left" vertical="center"/>
    </xf>
    <xf numFmtId="172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4" fontId="1" fillId="0" borderId="0" xfId="0" applyNumberFormat="1" applyFont="1" applyAlignment="1">
      <alignment horizontal="centerContinuous"/>
    </xf>
    <xf numFmtId="165" fontId="14" fillId="6" borderId="31" xfId="2" applyNumberFormat="1" applyFont="1" applyFill="1" applyBorder="1" applyAlignment="1">
      <alignment vertical="center"/>
    </xf>
    <xf numFmtId="0" fontId="63" fillId="0" borderId="0" xfId="0" applyFont="1"/>
    <xf numFmtId="44" fontId="1" fillId="6" borderId="31" xfId="0" applyNumberFormat="1" applyFont="1" applyFill="1" applyBorder="1"/>
    <xf numFmtId="165" fontId="14" fillId="8" borderId="31" xfId="2" applyNumberFormat="1" applyFont="1" applyFill="1" applyBorder="1"/>
    <xf numFmtId="165" fontId="14" fillId="9" borderId="31" xfId="2" applyNumberFormat="1" applyFont="1" applyFill="1" applyBorder="1"/>
    <xf numFmtId="44" fontId="2" fillId="0" borderId="0" xfId="0" applyNumberFormat="1" applyFont="1" applyBorder="1" applyAlignment="1">
      <alignment horizontal="left"/>
    </xf>
    <xf numFmtId="173" fontId="64" fillId="6" borderId="11" xfId="0" applyNumberFormat="1" applyFont="1" applyFill="1" applyBorder="1" applyAlignment="1">
      <alignment vertical="center"/>
    </xf>
    <xf numFmtId="165" fontId="55" fillId="0" borderId="0" xfId="0" applyNumberFormat="1" applyFont="1"/>
    <xf numFmtId="44" fontId="55" fillId="0" borderId="0" xfId="0" applyNumberFormat="1" applyFont="1"/>
    <xf numFmtId="165" fontId="14" fillId="6" borderId="31" xfId="0" applyNumberFormat="1" applyFont="1" applyFill="1" applyBorder="1"/>
    <xf numFmtId="44" fontId="65" fillId="0" borderId="30" xfId="2" applyFont="1" applyBorder="1" applyAlignment="1">
      <alignment vertical="center"/>
    </xf>
    <xf numFmtId="0" fontId="65" fillId="0" borderId="0" xfId="0" applyFont="1" applyAlignment="1">
      <alignment vertical="center"/>
    </xf>
    <xf numFmtId="165" fontId="32" fillId="6" borderId="31" xfId="2" applyNumberFormat="1" applyFont="1" applyFill="1" applyBorder="1" applyAlignment="1">
      <alignment vertical="center"/>
    </xf>
    <xf numFmtId="169" fontId="2" fillId="7" borderId="0" xfId="0" applyNumberFormat="1" applyFont="1" applyFill="1"/>
    <xf numFmtId="169" fontId="9" fillId="7" borderId="0" xfId="2" applyNumberFormat="1" applyFont="1" applyFill="1"/>
    <xf numFmtId="0" fontId="10" fillId="0" borderId="0" xfId="0" applyFont="1" applyBorder="1" applyAlignment="1">
      <alignment horizontal="right" vertical="center"/>
    </xf>
    <xf numFmtId="0" fontId="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9" fontId="4" fillId="0" borderId="41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/>
    </xf>
    <xf numFmtId="170" fontId="2" fillId="0" borderId="5" xfId="2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9" fillId="0" borderId="0" xfId="0" applyFont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77"/>
  <sheetViews>
    <sheetView tabSelected="1" workbookViewId="0">
      <pane ySplit="4" topLeftCell="A38" activePane="bottomLeft" state="frozen"/>
      <selection activeCell="L23" sqref="L23"/>
      <selection pane="bottomLeft" activeCell="L28" sqref="L28"/>
    </sheetView>
  </sheetViews>
  <sheetFormatPr defaultRowHeight="12.75" x14ac:dyDescent="0.2"/>
  <cols>
    <col min="1" max="1" width="11.140625" customWidth="1"/>
    <col min="2" max="2" width="2.5703125" customWidth="1"/>
    <col min="3" max="3" width="9.140625" customWidth="1"/>
    <col min="4" max="4" width="24.85546875" customWidth="1"/>
    <col min="5" max="5" width="21" customWidth="1"/>
    <col min="6" max="6" width="25.85546875" customWidth="1"/>
    <col min="7" max="7" width="22.28515625" customWidth="1"/>
    <col min="8" max="8" width="3.28515625" customWidth="1"/>
    <col min="9" max="9" width="22.85546875" bestFit="1" customWidth="1"/>
    <col min="12" max="12" width="23" customWidth="1"/>
  </cols>
  <sheetData>
    <row r="1" spans="1:12" ht="8.1" customHeight="1" x14ac:dyDescent="0.2"/>
    <row r="2" spans="1:12" ht="22.5" customHeight="1" x14ac:dyDescent="0.25">
      <c r="A2" s="7" t="s">
        <v>217</v>
      </c>
      <c r="B2" s="6"/>
      <c r="C2" s="7"/>
      <c r="E2" s="71"/>
      <c r="F2" s="335" t="s">
        <v>73</v>
      </c>
      <c r="G2" s="200"/>
      <c r="H2" s="200"/>
      <c r="L2" s="480"/>
    </row>
    <row r="3" spans="1:12" ht="22.5" customHeight="1" x14ac:dyDescent="0.45">
      <c r="A3" s="290"/>
      <c r="B3" s="6"/>
      <c r="C3" s="468"/>
      <c r="D3" s="496"/>
      <c r="E3" s="71"/>
      <c r="F3" s="335" t="s">
        <v>1</v>
      </c>
      <c r="G3" s="200"/>
      <c r="H3" s="200"/>
    </row>
    <row r="4" spans="1:12" ht="22.5" customHeight="1" x14ac:dyDescent="0.2">
      <c r="B4" s="6"/>
      <c r="C4" s="7"/>
      <c r="E4" s="499" t="s">
        <v>325</v>
      </c>
      <c r="G4" s="503">
        <v>43373</v>
      </c>
      <c r="H4" s="200"/>
    </row>
    <row r="5" spans="1:12" ht="9.9499999999999993" customHeight="1" x14ac:dyDescent="0.25">
      <c r="B5" s="6"/>
      <c r="E5" s="9" t="s">
        <v>0</v>
      </c>
    </row>
    <row r="6" spans="1:12" ht="20.100000000000001" customHeight="1" x14ac:dyDescent="0.2">
      <c r="A6" s="292" t="s">
        <v>2</v>
      </c>
      <c r="B6" s="7"/>
      <c r="C6" s="7"/>
      <c r="D6" s="7"/>
      <c r="E6" s="7"/>
      <c r="F6" s="7"/>
      <c r="G6" s="11"/>
      <c r="H6" s="7"/>
      <c r="I6" s="7"/>
    </row>
    <row r="7" spans="1:12" ht="21" customHeight="1" x14ac:dyDescent="0.2">
      <c r="A7" s="297" t="s">
        <v>3</v>
      </c>
      <c r="B7" s="12"/>
      <c r="C7" s="7"/>
      <c r="D7" s="7"/>
      <c r="E7" s="7"/>
      <c r="F7" s="7"/>
      <c r="G7" s="7"/>
      <c r="H7" s="7"/>
      <c r="I7" s="7"/>
    </row>
    <row r="8" spans="1:12" ht="20.100000000000001" customHeight="1" x14ac:dyDescent="0.2">
      <c r="A8" s="174" t="s">
        <v>74</v>
      </c>
      <c r="B8" s="7"/>
      <c r="C8" s="7"/>
      <c r="D8" s="7"/>
      <c r="E8" s="7"/>
      <c r="F8" s="7" t="s">
        <v>4</v>
      </c>
      <c r="G8" s="262">
        <f>+'GGR1'!F43</f>
        <v>291806746.33999997</v>
      </c>
      <c r="H8" s="7"/>
      <c r="I8" s="7"/>
    </row>
    <row r="9" spans="1:12" ht="20.100000000000001" hidden="1" customHeight="1" x14ac:dyDescent="0.2">
      <c r="A9" s="486" t="s">
        <v>314</v>
      </c>
      <c r="B9" s="487"/>
      <c r="C9" s="487"/>
      <c r="D9" s="487"/>
      <c r="E9" s="487"/>
      <c r="F9" s="487"/>
      <c r="G9" s="488">
        <v>0</v>
      </c>
      <c r="H9" s="7"/>
      <c r="I9" s="7"/>
    </row>
    <row r="10" spans="1:12" ht="9.9499999999999993" customHeight="1" x14ac:dyDescent="0.2">
      <c r="A10" s="7"/>
      <c r="B10" s="7"/>
      <c r="C10" s="7"/>
      <c r="D10" s="7"/>
      <c r="E10" s="7"/>
      <c r="F10" s="7"/>
      <c r="G10" s="262"/>
      <c r="H10" s="7"/>
      <c r="I10" s="7"/>
    </row>
    <row r="11" spans="1:12" ht="19.5" customHeight="1" x14ac:dyDescent="0.2">
      <c r="A11" s="7"/>
      <c r="B11" s="7"/>
      <c r="C11" s="7"/>
      <c r="D11" s="7"/>
      <c r="E11" s="7"/>
      <c r="F11" s="265" t="s">
        <v>75</v>
      </c>
      <c r="G11" s="180"/>
      <c r="H11" s="7"/>
      <c r="I11" s="266">
        <f>G8-G9</f>
        <v>291806746.33999997</v>
      </c>
    </row>
    <row r="12" spans="1:12" ht="20.100000000000001" customHeight="1" x14ac:dyDescent="0.2">
      <c r="A12" s="170" t="s">
        <v>76</v>
      </c>
      <c r="B12" s="13"/>
      <c r="C12" s="13"/>
      <c r="D12" s="13"/>
      <c r="E12" s="7"/>
      <c r="F12" s="7"/>
      <c r="G12" s="180"/>
      <c r="H12" s="7"/>
      <c r="I12" s="7"/>
    </row>
    <row r="13" spans="1:12" ht="9.9499999999999993" customHeight="1" x14ac:dyDescent="0.2">
      <c r="A13" s="7"/>
      <c r="B13" s="7"/>
      <c r="C13" s="7"/>
      <c r="D13" s="7"/>
      <c r="E13" s="7"/>
      <c r="F13" s="7"/>
      <c r="G13" s="180"/>
      <c r="H13" s="7"/>
      <c r="I13" s="7"/>
    </row>
    <row r="14" spans="1:12" ht="20.100000000000001" customHeight="1" x14ac:dyDescent="0.2">
      <c r="A14" s="180" t="s">
        <v>5</v>
      </c>
      <c r="B14" s="7"/>
      <c r="C14" s="7"/>
      <c r="D14" s="7"/>
      <c r="E14" s="7"/>
      <c r="F14" s="7" t="s">
        <v>6</v>
      </c>
      <c r="G14" s="262">
        <f>+'GGR3'!F44</f>
        <v>208687366</v>
      </c>
      <c r="H14" s="7"/>
      <c r="I14" s="7"/>
    </row>
    <row r="15" spans="1:12" ht="20.100000000000001" customHeight="1" x14ac:dyDescent="0.2">
      <c r="A15" s="180" t="s">
        <v>7</v>
      </c>
      <c r="B15" s="7"/>
      <c r="C15" s="7"/>
      <c r="D15" s="7"/>
      <c r="E15" s="7"/>
      <c r="F15" s="7" t="s">
        <v>8</v>
      </c>
      <c r="G15" s="209">
        <v>0</v>
      </c>
      <c r="H15" s="7"/>
      <c r="I15" s="7"/>
    </row>
    <row r="16" spans="1:12" ht="20.100000000000001" customHeight="1" x14ac:dyDescent="0.2">
      <c r="A16" s="490" t="s">
        <v>9</v>
      </c>
      <c r="B16" s="7"/>
      <c r="C16" s="7"/>
      <c r="D16" s="7"/>
      <c r="E16" s="7"/>
      <c r="F16" s="7" t="s">
        <v>10</v>
      </c>
      <c r="G16" s="271">
        <f>'GGR5'!E42</f>
        <v>99945.500000000015</v>
      </c>
      <c r="H16" s="7"/>
      <c r="I16" s="7"/>
    </row>
    <row r="17" spans="1:9" ht="20.100000000000001" customHeight="1" x14ac:dyDescent="0.2">
      <c r="A17" s="180" t="s">
        <v>77</v>
      </c>
      <c r="B17" s="7"/>
      <c r="C17" s="7"/>
      <c r="D17" s="7"/>
      <c r="E17" s="7"/>
      <c r="F17" s="7" t="s">
        <v>60</v>
      </c>
      <c r="G17" s="271">
        <f>+'GGR9'!K46</f>
        <v>26033429.690000001</v>
      </c>
      <c r="H17" s="7"/>
      <c r="I17" s="7"/>
    </row>
    <row r="18" spans="1:9" ht="19.5" customHeight="1" x14ac:dyDescent="0.2">
      <c r="A18" s="180" t="s">
        <v>78</v>
      </c>
      <c r="B18" s="7"/>
      <c r="C18" s="7"/>
      <c r="D18" s="7"/>
      <c r="E18" s="7"/>
      <c r="F18" s="7" t="s">
        <v>65</v>
      </c>
      <c r="G18" s="209">
        <f>+'GGR10'!E46</f>
        <v>0</v>
      </c>
      <c r="H18" s="7"/>
      <c r="I18" s="7"/>
    </row>
    <row r="19" spans="1:9" ht="24.95" customHeight="1" x14ac:dyDescent="0.2">
      <c r="A19" s="7"/>
      <c r="B19" s="293" t="s">
        <v>231</v>
      </c>
      <c r="C19" s="7"/>
      <c r="D19" s="7"/>
      <c r="E19" s="7"/>
      <c r="F19" s="18" t="s">
        <v>299</v>
      </c>
      <c r="G19" s="7"/>
      <c r="H19" s="7"/>
      <c r="I19" s="266">
        <f>SUM(G14:G18)</f>
        <v>234820741.19</v>
      </c>
    </row>
    <row r="20" spans="1:9" ht="30" customHeight="1" thickBot="1" x14ac:dyDescent="0.25">
      <c r="A20" s="7"/>
      <c r="B20" s="7"/>
      <c r="C20" s="10"/>
      <c r="D20" s="7"/>
      <c r="E20" s="7"/>
      <c r="F20" s="7"/>
      <c r="G20" s="7"/>
      <c r="H20" s="7"/>
      <c r="I20" s="267">
        <f>I11-I19</f>
        <v>56986005.149999976</v>
      </c>
    </row>
    <row r="21" spans="1:9" ht="12" customHeight="1" thickTop="1" x14ac:dyDescent="0.2">
      <c r="B21" s="15"/>
      <c r="C21" s="7"/>
      <c r="D21" s="7"/>
      <c r="E21" s="7"/>
      <c r="F21" s="7"/>
      <c r="G21" s="7"/>
      <c r="H21" s="7"/>
      <c r="I21" s="16"/>
    </row>
    <row r="22" spans="1:9" ht="12" customHeight="1" x14ac:dyDescent="0.2">
      <c r="A22" s="10"/>
      <c r="B22" s="15"/>
      <c r="C22" s="7"/>
      <c r="D22" s="7"/>
      <c r="E22" s="7"/>
      <c r="F22" s="7"/>
      <c r="G22" s="7"/>
      <c r="H22" s="7"/>
      <c r="I22" s="16"/>
    </row>
    <row r="23" spans="1:9" ht="20.100000000000001" customHeight="1" x14ac:dyDescent="0.2">
      <c r="A23" s="292" t="s">
        <v>11</v>
      </c>
      <c r="B23" s="15"/>
      <c r="C23" s="7"/>
      <c r="D23" s="7"/>
      <c r="E23" s="7"/>
      <c r="F23" s="7"/>
      <c r="G23" s="7"/>
      <c r="H23" s="7"/>
      <c r="I23" s="16"/>
    </row>
    <row r="24" spans="1:9" x14ac:dyDescent="0.2">
      <c r="A24" s="15"/>
      <c r="B24" s="15"/>
      <c r="C24" s="7"/>
      <c r="D24" s="7"/>
      <c r="E24" s="7"/>
      <c r="F24" s="7"/>
      <c r="G24" s="7"/>
      <c r="H24" s="7"/>
      <c r="I24" s="16"/>
    </row>
    <row r="25" spans="1:9" ht="20.100000000000001" customHeight="1" x14ac:dyDescent="0.2">
      <c r="A25" s="180" t="s">
        <v>79</v>
      </c>
      <c r="B25" s="15"/>
      <c r="C25" s="7"/>
      <c r="D25" s="7"/>
      <c r="E25" s="7"/>
      <c r="F25" s="7" t="s">
        <v>12</v>
      </c>
      <c r="G25" s="268">
        <f>+'GGR7'!E42</f>
        <v>165252138.15000001</v>
      </c>
      <c r="H25" s="7"/>
      <c r="I25" s="16"/>
    </row>
    <row r="26" spans="1:9" ht="20.100000000000001" customHeight="1" x14ac:dyDescent="0.2">
      <c r="A26" s="180" t="s">
        <v>206</v>
      </c>
      <c r="B26" s="15"/>
      <c r="C26" s="7"/>
      <c r="D26" s="7"/>
      <c r="E26" s="7"/>
      <c r="F26" s="7" t="s">
        <v>71</v>
      </c>
      <c r="G26" s="133">
        <f>+GGR6B!E48</f>
        <v>2729191.67</v>
      </c>
      <c r="H26" s="7"/>
      <c r="I26" s="16"/>
    </row>
    <row r="27" spans="1:9" ht="20.100000000000001" hidden="1" customHeight="1" x14ac:dyDescent="0.2">
      <c r="A27" s="486" t="s">
        <v>315</v>
      </c>
      <c r="B27" s="489"/>
      <c r="C27" s="487"/>
      <c r="D27" s="487"/>
      <c r="E27" s="487"/>
      <c r="F27" s="487"/>
      <c r="G27" s="488">
        <v>0</v>
      </c>
      <c r="H27" s="7"/>
      <c r="I27" s="16"/>
    </row>
    <row r="28" spans="1:9" ht="24.95" customHeight="1" x14ac:dyDescent="0.2">
      <c r="A28" s="265"/>
      <c r="B28" s="15"/>
      <c r="C28" s="7"/>
      <c r="D28" s="7"/>
      <c r="E28" s="7"/>
      <c r="F28" s="265" t="s">
        <v>75</v>
      </c>
      <c r="G28" s="268"/>
      <c r="H28" s="7"/>
      <c r="I28" s="269">
        <f>G25+G26-G27</f>
        <v>167981329.81999999</v>
      </c>
    </row>
    <row r="29" spans="1:9" ht="20.100000000000001" customHeight="1" x14ac:dyDescent="0.2">
      <c r="A29" s="173" t="s">
        <v>13</v>
      </c>
      <c r="B29" s="17"/>
      <c r="C29" s="18"/>
      <c r="D29" s="18"/>
      <c r="E29" s="18"/>
      <c r="F29" s="18" t="s">
        <v>14</v>
      </c>
      <c r="G29" s="262">
        <f>+'GGR8'!E42</f>
        <v>148659734.59867054</v>
      </c>
      <c r="H29" s="7"/>
      <c r="I29" s="180"/>
    </row>
    <row r="30" spans="1:9" ht="14.25" x14ac:dyDescent="0.2">
      <c r="A30" s="180"/>
      <c r="B30" s="15"/>
      <c r="C30" s="7"/>
      <c r="D30" s="7"/>
      <c r="E30" s="7"/>
      <c r="F30" s="7"/>
      <c r="G30" s="268"/>
      <c r="H30" s="7"/>
      <c r="I30" s="180"/>
    </row>
    <row r="31" spans="1:9" s="19" customFormat="1" ht="20.100000000000001" customHeight="1" x14ac:dyDescent="0.2">
      <c r="A31" s="329" t="s">
        <v>326</v>
      </c>
      <c r="B31" s="18"/>
      <c r="C31" s="7"/>
      <c r="D31" s="7"/>
      <c r="E31" s="7"/>
      <c r="F31" s="7"/>
      <c r="G31" s="408"/>
      <c r="H31" s="18"/>
      <c r="I31" s="174"/>
    </row>
    <row r="32" spans="1:9" s="19" customFormat="1" ht="24.95" customHeight="1" x14ac:dyDescent="0.2">
      <c r="A32" s="18"/>
      <c r="B32" s="18"/>
      <c r="C32" s="7"/>
      <c r="D32" s="7"/>
      <c r="E32" s="7"/>
      <c r="F32" s="7"/>
      <c r="G32" s="264"/>
      <c r="H32" s="18"/>
      <c r="I32" s="201">
        <f>G29+G31</f>
        <v>148659734.59867054</v>
      </c>
    </row>
    <row r="33" spans="1:12" s="19" customFormat="1" ht="30" customHeight="1" thickBot="1" x14ac:dyDescent="0.25">
      <c r="A33" s="18"/>
      <c r="B33" s="180" t="s">
        <v>80</v>
      </c>
      <c r="C33" s="18"/>
      <c r="D33" s="18"/>
      <c r="E33" s="18"/>
      <c r="F33" s="15"/>
      <c r="G33" s="408"/>
      <c r="H33" s="18"/>
      <c r="I33" s="270">
        <f>I28-I32-G33</f>
        <v>19321595.221329451</v>
      </c>
    </row>
    <row r="34" spans="1:12" ht="15" customHeight="1" thickTop="1" x14ac:dyDescent="0.2">
      <c r="A34" s="7"/>
      <c r="B34" s="18"/>
      <c r="C34" s="7"/>
      <c r="D34" s="7"/>
      <c r="E34" s="7"/>
      <c r="F34" s="7"/>
      <c r="G34" s="171"/>
      <c r="H34" s="7"/>
      <c r="I34" s="16"/>
    </row>
    <row r="35" spans="1:12" ht="15" customHeight="1" x14ac:dyDescent="0.2">
      <c r="A35" s="10" t="s">
        <v>15</v>
      </c>
      <c r="B35" s="18" t="s">
        <v>81</v>
      </c>
      <c r="C35" s="7"/>
      <c r="D35" s="7"/>
      <c r="E35" s="7"/>
      <c r="F35" s="7"/>
      <c r="G35" s="7"/>
      <c r="H35" s="7"/>
      <c r="I35" s="16"/>
    </row>
    <row r="36" spans="1:12" ht="15" customHeight="1" x14ac:dyDescent="0.2">
      <c r="A36" s="10"/>
      <c r="B36" s="13" t="s">
        <v>16</v>
      </c>
      <c r="C36" s="7"/>
      <c r="D36" s="7"/>
      <c r="E36" s="7"/>
      <c r="F36" s="7"/>
      <c r="G36" s="7"/>
      <c r="H36" s="7"/>
      <c r="I36" s="16"/>
    </row>
    <row r="37" spans="1:12" ht="13.5" thickBot="1" x14ac:dyDescent="0.25">
      <c r="A37" s="20"/>
      <c r="B37" s="20"/>
      <c r="C37" s="20"/>
      <c r="D37" s="20"/>
      <c r="E37" s="20"/>
      <c r="F37" s="20"/>
      <c r="G37" s="20"/>
      <c r="H37" s="20"/>
      <c r="I37" s="21"/>
    </row>
    <row r="38" spans="1:12" ht="9.9499999999999993" customHeight="1" x14ac:dyDescent="0.2">
      <c r="A38" s="13"/>
      <c r="B38" s="13"/>
      <c r="C38" s="13"/>
      <c r="D38" s="13"/>
      <c r="E38" s="13"/>
      <c r="F38" s="13"/>
      <c r="G38" s="13"/>
      <c r="H38" s="13"/>
      <c r="I38" s="14"/>
    </row>
    <row r="39" spans="1:12" ht="20.100000000000001" customHeight="1" x14ac:dyDescent="0.2">
      <c r="A39" s="22" t="s">
        <v>17</v>
      </c>
      <c r="B39" s="7"/>
      <c r="C39" s="7"/>
      <c r="D39" s="7"/>
      <c r="E39" s="7"/>
      <c r="F39" s="7"/>
      <c r="G39" s="7"/>
      <c r="H39" s="7"/>
      <c r="I39" s="7"/>
    </row>
    <row r="40" spans="1:12" ht="15" customHeight="1" x14ac:dyDescent="0.2">
      <c r="A40" s="15"/>
      <c r="B40" s="7"/>
      <c r="C40" s="7"/>
      <c r="D40" s="7"/>
      <c r="E40" s="7"/>
      <c r="F40" s="7"/>
      <c r="G40" s="7"/>
      <c r="H40" s="7"/>
      <c r="I40" s="7"/>
    </row>
    <row r="41" spans="1:12" ht="20.100000000000001" customHeight="1" x14ac:dyDescent="0.2">
      <c r="A41" s="265" t="s">
        <v>18</v>
      </c>
      <c r="B41" s="7"/>
      <c r="C41" s="7"/>
      <c r="D41" s="7"/>
      <c r="E41" s="7"/>
      <c r="F41" s="7"/>
      <c r="G41" s="7"/>
      <c r="H41" s="7"/>
      <c r="I41" s="7"/>
    </row>
    <row r="42" spans="1:12" ht="20.100000000000001" customHeight="1" x14ac:dyDescent="0.2">
      <c r="A42" s="180" t="s">
        <v>19</v>
      </c>
      <c r="B42" s="7"/>
      <c r="C42" s="7"/>
      <c r="D42" s="7"/>
      <c r="E42" s="7"/>
      <c r="F42" s="7"/>
      <c r="G42" s="268">
        <f>0.2125*I20</f>
        <v>12109526.094374994</v>
      </c>
      <c r="H42" s="180"/>
      <c r="I42" s="133"/>
    </row>
    <row r="43" spans="1:12" ht="20.100000000000001" customHeight="1" x14ac:dyDescent="0.2">
      <c r="A43" s="180" t="s">
        <v>20</v>
      </c>
      <c r="B43" s="7"/>
      <c r="C43" s="7"/>
      <c r="D43" s="7"/>
      <c r="E43" s="7"/>
      <c r="F43" s="7"/>
      <c r="G43" s="209">
        <f>0.01*I20</f>
        <v>569860.05149999983</v>
      </c>
      <c r="H43" s="180"/>
      <c r="I43" s="271"/>
    </row>
    <row r="44" spans="1:12" ht="20.100000000000001" customHeight="1" x14ac:dyDescent="0.2">
      <c r="A44" s="7"/>
      <c r="B44" s="7"/>
      <c r="C44" s="7"/>
      <c r="D44" s="7"/>
      <c r="E44" s="7"/>
      <c r="F44" s="7"/>
      <c r="G44" s="271"/>
      <c r="H44" s="180"/>
      <c r="I44" s="271">
        <f>G42+G43</f>
        <v>12679386.145874994</v>
      </c>
    </row>
    <row r="45" spans="1:12" ht="20.100000000000001" customHeight="1" x14ac:dyDescent="0.2">
      <c r="A45" s="265" t="s">
        <v>21</v>
      </c>
      <c r="B45" s="7"/>
      <c r="C45" s="7"/>
      <c r="D45" s="7"/>
      <c r="E45" s="7"/>
      <c r="F45" s="18"/>
      <c r="G45" s="180"/>
      <c r="H45" s="272"/>
      <c r="I45" s="180"/>
    </row>
    <row r="46" spans="1:12" ht="20.100000000000001" customHeight="1" x14ac:dyDescent="0.2">
      <c r="A46" s="180" t="s">
        <v>22</v>
      </c>
      <c r="B46" s="7"/>
      <c r="C46" s="7"/>
      <c r="D46" s="7"/>
      <c r="E46" s="7"/>
      <c r="F46" s="7"/>
      <c r="G46" s="268">
        <f>I33*0.09</f>
        <v>1738943.5699196504</v>
      </c>
      <c r="H46" s="272"/>
      <c r="I46" s="271"/>
    </row>
    <row r="47" spans="1:12" ht="15" customHeight="1" x14ac:dyDescent="0.2">
      <c r="A47" s="180" t="s">
        <v>23</v>
      </c>
      <c r="B47" s="7"/>
      <c r="C47" s="7"/>
      <c r="D47" s="7"/>
      <c r="E47" s="7"/>
      <c r="F47" s="7"/>
      <c r="G47" s="268">
        <f>I33*0.01</f>
        <v>193215.95221329451</v>
      </c>
      <c r="H47" s="272"/>
      <c r="I47" s="271"/>
    </row>
    <row r="48" spans="1:12" ht="20.100000000000001" customHeight="1" x14ac:dyDescent="0.2">
      <c r="A48" s="7"/>
      <c r="B48" s="7"/>
      <c r="C48" s="7"/>
      <c r="D48" s="7"/>
      <c r="E48" s="7"/>
      <c r="F48" s="7"/>
      <c r="G48" s="266"/>
      <c r="H48" s="272"/>
      <c r="I48" s="271">
        <f>SUM(G46:G47)</f>
        <v>1932159.522132945</v>
      </c>
      <c r="L48" s="40"/>
    </row>
    <row r="49" spans="1:13" ht="15" customHeight="1" x14ac:dyDescent="0.2">
      <c r="L49" s="40"/>
    </row>
    <row r="50" spans="1:13" ht="24.95" customHeight="1" x14ac:dyDescent="0.2">
      <c r="A50" s="265" t="s">
        <v>229</v>
      </c>
      <c r="L50" s="40"/>
      <c r="M50" t="s">
        <v>318</v>
      </c>
    </row>
    <row r="51" spans="1:13" ht="24.95" customHeight="1" x14ac:dyDescent="0.2">
      <c r="A51" s="295" t="s">
        <v>230</v>
      </c>
      <c r="B51" s="291"/>
      <c r="C51" s="291"/>
      <c r="D51" s="291"/>
      <c r="E51" s="296" t="s">
        <v>85</v>
      </c>
      <c r="F51" s="298">
        <f>GGR6A!E48</f>
        <v>34239328.920000002</v>
      </c>
      <c r="H51" s="7"/>
      <c r="I51" s="7"/>
      <c r="L51" s="450"/>
    </row>
    <row r="52" spans="1:13" ht="20.100000000000001" customHeight="1" x14ac:dyDescent="0.2">
      <c r="A52" s="294" t="s">
        <v>307</v>
      </c>
      <c r="B52" s="294"/>
      <c r="C52" s="294"/>
      <c r="D52" s="291"/>
      <c r="E52" s="291"/>
      <c r="F52" s="7"/>
      <c r="G52" s="288">
        <f>F51*0.3157</f>
        <v>10809356.140044</v>
      </c>
      <c r="H52" s="7"/>
      <c r="I52" s="7"/>
      <c r="L52" s="40"/>
    </row>
    <row r="53" spans="1:13" ht="20.100000000000001" customHeight="1" x14ac:dyDescent="0.2">
      <c r="A53" s="294" t="s">
        <v>20</v>
      </c>
      <c r="B53" s="294"/>
      <c r="C53" s="294"/>
      <c r="D53" s="291"/>
      <c r="E53" s="291"/>
      <c r="F53" s="7"/>
      <c r="G53" s="288">
        <f>GGR6A!E48*0.01</f>
        <v>342393.2892</v>
      </c>
      <c r="H53" s="7"/>
      <c r="I53" s="7"/>
      <c r="L53" s="40"/>
    </row>
    <row r="54" spans="1:13" ht="20.100000000000001" hidden="1" customHeight="1" x14ac:dyDescent="0.2">
      <c r="A54" s="294"/>
      <c r="B54" s="294"/>
      <c r="C54" s="294"/>
      <c r="D54" s="291"/>
      <c r="E54" s="291"/>
      <c r="F54" s="7"/>
      <c r="G54" s="306">
        <v>0</v>
      </c>
      <c r="H54" s="7"/>
      <c r="I54" s="7"/>
    </row>
    <row r="55" spans="1:13" ht="20.100000000000001" customHeight="1" x14ac:dyDescent="0.2">
      <c r="A55" s="15"/>
      <c r="B55" s="136" t="s">
        <v>237</v>
      </c>
      <c r="C55" s="7"/>
      <c r="D55" s="7"/>
      <c r="E55" s="7"/>
      <c r="F55" s="7"/>
      <c r="G55" s="7"/>
      <c r="H55" s="7"/>
      <c r="I55" s="266">
        <f>SUM(G52:G53)+G54</f>
        <v>11151749.429244</v>
      </c>
      <c r="L55" s="40"/>
    </row>
    <row r="56" spans="1:13" ht="30" customHeight="1" x14ac:dyDescent="0.2">
      <c r="A56" s="7"/>
      <c r="B56" s="471" t="s">
        <v>324</v>
      </c>
      <c r="C56" s="7"/>
      <c r="D56" s="7"/>
      <c r="E56" s="7"/>
      <c r="F56" s="503">
        <f>G4</f>
        <v>43373</v>
      </c>
      <c r="G56" s="180"/>
      <c r="H56" s="180"/>
      <c r="I56" s="271">
        <f>SUM(I44:I55)</f>
        <v>25763295.097251937</v>
      </c>
      <c r="L56" s="450"/>
    </row>
    <row r="57" spans="1:13" ht="24.95" customHeight="1" x14ac:dyDescent="0.2">
      <c r="A57" s="7"/>
      <c r="B57" s="274" t="s">
        <v>82</v>
      </c>
      <c r="D57" s="136"/>
      <c r="E57" s="136"/>
      <c r="F57" s="136"/>
      <c r="G57" s="273"/>
      <c r="H57" s="273"/>
      <c r="I57" s="477">
        <f>-ROUND('GST Schedule Six'!D34,2)</f>
        <v>-9404573.2599999998</v>
      </c>
      <c r="L57" s="40"/>
    </row>
    <row r="58" spans="1:13" ht="23.25" customHeight="1" x14ac:dyDescent="0.2">
      <c r="A58" s="10"/>
      <c r="B58" s="500"/>
      <c r="C58" s="7"/>
      <c r="D58" s="7"/>
      <c r="E58" s="471" t="s">
        <v>328</v>
      </c>
      <c r="F58" s="7"/>
      <c r="H58" s="7"/>
      <c r="I58" s="470">
        <f>SUM(I56:I57)</f>
        <v>16358721.837251937</v>
      </c>
    </row>
    <row r="59" spans="1:13" ht="24.95" hidden="1" customHeight="1" x14ac:dyDescent="0.2">
      <c r="A59" s="10"/>
      <c r="B59" s="274"/>
      <c r="C59" s="274"/>
      <c r="D59" s="7"/>
      <c r="E59" s="335" t="s">
        <v>329</v>
      </c>
      <c r="F59" s="7"/>
      <c r="G59" s="7"/>
      <c r="H59" s="7"/>
      <c r="I59" s="491"/>
    </row>
    <row r="60" spans="1:13" ht="24.95" hidden="1" customHeight="1" x14ac:dyDescent="0.2">
      <c r="A60" s="10"/>
      <c r="C60" s="25"/>
      <c r="D60" s="25"/>
      <c r="E60" s="25"/>
      <c r="F60" s="7"/>
      <c r="G60" s="174"/>
      <c r="H60" s="180"/>
      <c r="I60" s="271"/>
    </row>
    <row r="61" spans="1:13" ht="35.1" hidden="1" customHeight="1" x14ac:dyDescent="0.2">
      <c r="A61" s="10"/>
      <c r="B61" s="7"/>
      <c r="C61" s="7"/>
      <c r="E61" s="391"/>
      <c r="F61" s="7"/>
      <c r="G61" s="7"/>
      <c r="H61" s="7"/>
      <c r="I61" s="470"/>
    </row>
    <row r="62" spans="1:13" ht="15" hidden="1" customHeight="1" x14ac:dyDescent="0.2">
      <c r="A62" s="10"/>
      <c r="B62" s="7"/>
      <c r="C62" s="7"/>
      <c r="E62" s="471"/>
      <c r="F62" s="7"/>
      <c r="G62" s="7"/>
      <c r="H62" s="7"/>
      <c r="I62" s="470"/>
    </row>
    <row r="63" spans="1:13" ht="42.75" customHeight="1" thickBot="1" x14ac:dyDescent="0.25">
      <c r="A63" s="10"/>
      <c r="B63" s="518" t="s">
        <v>316</v>
      </c>
      <c r="C63" s="7"/>
      <c r="D63" s="274"/>
      <c r="F63" s="7"/>
      <c r="G63" s="7"/>
      <c r="H63" s="7"/>
      <c r="I63" s="517">
        <f>SUM(I56:I57)+I59</f>
        <v>16358721.837251937</v>
      </c>
      <c r="L63" s="321"/>
    </row>
    <row r="64" spans="1:13" ht="30" customHeight="1" thickTop="1" x14ac:dyDescent="0.2">
      <c r="A64" s="10"/>
      <c r="B64" s="7"/>
      <c r="C64" s="7"/>
      <c r="D64" s="7"/>
      <c r="E64" s="28"/>
      <c r="F64" s="7"/>
      <c r="G64" s="7"/>
      <c r="H64" s="7"/>
      <c r="I64" s="29"/>
    </row>
    <row r="65" spans="1:9" ht="30" customHeight="1" x14ac:dyDescent="0.2">
      <c r="A65" s="7"/>
      <c r="B65" s="7"/>
      <c r="C65" s="456" t="s">
        <v>292</v>
      </c>
      <c r="D65" s="7"/>
      <c r="E65" s="7"/>
      <c r="F65" s="23"/>
      <c r="G65" s="23"/>
      <c r="H65" s="23"/>
      <c r="I65" s="288"/>
    </row>
    <row r="66" spans="1:9" ht="14.25" x14ac:dyDescent="0.2">
      <c r="A66" s="7"/>
      <c r="B66" s="7"/>
      <c r="C66" s="7"/>
      <c r="D66" s="7"/>
      <c r="E66" s="7"/>
      <c r="F66" s="457" t="s">
        <v>83</v>
      </c>
      <c r="G66" s="11"/>
      <c r="H66" s="7"/>
      <c r="I66" s="7"/>
    </row>
    <row r="67" spans="1:9" x14ac:dyDescent="0.2">
      <c r="A67" s="7"/>
      <c r="B67" s="7"/>
      <c r="C67" s="7"/>
      <c r="D67" s="7"/>
      <c r="E67" s="7"/>
      <c r="F67" s="7"/>
      <c r="G67" s="11"/>
      <c r="H67" s="7"/>
      <c r="I67" s="7"/>
    </row>
    <row r="68" spans="1:9" ht="15.75" customHeight="1" x14ac:dyDescent="0.2">
      <c r="A68" s="7"/>
      <c r="B68" s="7"/>
      <c r="C68" s="7"/>
      <c r="D68" s="7"/>
      <c r="E68" s="7"/>
      <c r="F68" s="7"/>
      <c r="G68" s="11"/>
      <c r="H68" s="7"/>
      <c r="I68" s="7"/>
    </row>
    <row r="69" spans="1:9" ht="14.25" x14ac:dyDescent="0.2">
      <c r="A69" s="522" t="s">
        <v>293</v>
      </c>
      <c r="B69" s="522"/>
      <c r="C69" s="458"/>
      <c r="D69" s="23"/>
      <c r="E69" s="459" t="s">
        <v>294</v>
      </c>
      <c r="F69" s="460"/>
      <c r="G69" s="23"/>
      <c r="H69" s="23"/>
      <c r="I69" s="7"/>
    </row>
    <row r="70" spans="1:9" ht="14.25" x14ac:dyDescent="0.2">
      <c r="A70" s="13"/>
      <c r="B70" s="26"/>
      <c r="C70" s="461" t="s">
        <v>295</v>
      </c>
      <c r="D70" s="13"/>
      <c r="E70" s="7"/>
      <c r="F70" s="457" t="s">
        <v>296</v>
      </c>
      <c r="G70" s="31"/>
      <c r="H70" s="13"/>
      <c r="I70" s="7"/>
    </row>
    <row r="71" spans="1:9" x14ac:dyDescent="0.2">
      <c r="A71" s="30"/>
      <c r="B71" s="25"/>
      <c r="C71" s="7"/>
      <c r="D71" s="7"/>
      <c r="E71" s="7"/>
      <c r="F71" s="31"/>
      <c r="G71" s="7"/>
      <c r="H71" s="7"/>
      <c r="I71" s="7"/>
    </row>
    <row r="72" spans="1:9" x14ac:dyDescent="0.2">
      <c r="A72" s="7"/>
      <c r="B72" s="25"/>
      <c r="C72" s="32"/>
      <c r="D72" s="7"/>
      <c r="E72" s="7"/>
      <c r="F72" s="31"/>
      <c r="G72" s="7"/>
      <c r="H72" s="7"/>
      <c r="I72" s="7"/>
    </row>
    <row r="73" spans="1:9" x14ac:dyDescent="0.2">
      <c r="A73" s="175" t="s">
        <v>84</v>
      </c>
      <c r="B73" s="33"/>
      <c r="C73" s="33"/>
      <c r="D73" s="13"/>
      <c r="E73" s="13"/>
      <c r="F73" s="7"/>
      <c r="G73" s="7"/>
      <c r="H73" s="7"/>
      <c r="I73" s="176">
        <f ca="1">NOW()</f>
        <v>44411.702146527779</v>
      </c>
    </row>
    <row r="74" spans="1:9" ht="20.100000000000001" customHeight="1" x14ac:dyDescent="0.2"/>
    <row r="75" spans="1:9" x14ac:dyDescent="0.2">
      <c r="G75" s="463"/>
      <c r="H75" s="463"/>
      <c r="I75" s="464" t="s">
        <v>304</v>
      </c>
    </row>
    <row r="76" spans="1:9" x14ac:dyDescent="0.2">
      <c r="G76" s="8"/>
      <c r="H76" s="8"/>
      <c r="I76" s="465" t="s">
        <v>305</v>
      </c>
    </row>
    <row r="77" spans="1:9" x14ac:dyDescent="0.2">
      <c r="I77" s="466" t="s">
        <v>306</v>
      </c>
    </row>
  </sheetData>
  <mergeCells count="1">
    <mergeCell ref="A69:B69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4"/>
  <sheetViews>
    <sheetView workbookViewId="0">
      <pane xSplit="2" ySplit="7" topLeftCell="C29" activePane="bottomRight" state="frozen"/>
      <selection activeCell="E74" sqref="E74"/>
      <selection pane="topRight" activeCell="E74" sqref="E74"/>
      <selection pane="bottomLeft" activeCell="E74" sqref="E74"/>
      <selection pane="bottomRight" activeCell="B39" sqref="B39"/>
    </sheetView>
  </sheetViews>
  <sheetFormatPr defaultRowHeight="12.75" x14ac:dyDescent="0.2"/>
  <cols>
    <col min="2" max="3" width="13.28515625" customWidth="1"/>
    <col min="4" max="4" width="22.85546875" customWidth="1"/>
    <col min="5" max="5" width="21.7109375" customWidth="1"/>
    <col min="6" max="6" width="21.7109375" style="37" customWidth="1"/>
    <col min="7" max="7" width="16.85546875" customWidth="1"/>
    <col min="12" max="12" width="23" customWidth="1"/>
  </cols>
  <sheetData>
    <row r="1" spans="2:56" ht="20.100000000000001" customHeight="1" x14ac:dyDescent="0.2">
      <c r="F1" s="281" t="s">
        <v>207</v>
      </c>
    </row>
    <row r="2" spans="2:56" ht="15" customHeight="1" x14ac:dyDescent="0.2">
      <c r="B2" s="42" t="s">
        <v>216</v>
      </c>
      <c r="C2" s="35"/>
      <c r="D2" s="35"/>
      <c r="E2" s="336"/>
      <c r="F2" s="342"/>
      <c r="G2" s="200"/>
      <c r="H2" s="200"/>
    </row>
    <row r="3" spans="2:56" ht="8.1" customHeight="1" x14ac:dyDescent="0.2">
      <c r="B3" s="35"/>
      <c r="C3" s="35"/>
      <c r="D3" s="35"/>
      <c r="E3" s="336"/>
      <c r="F3" s="342"/>
      <c r="G3" s="200"/>
      <c r="H3" s="200"/>
    </row>
    <row r="4" spans="2:56" ht="15" customHeight="1" x14ac:dyDescent="0.2">
      <c r="B4" s="42" t="str">
        <f>+'GGR1'!B4</f>
        <v xml:space="preserve">           FOR  THE  MONTH  ENDED :      </v>
      </c>
      <c r="C4" s="34"/>
      <c r="D4" s="34"/>
      <c r="E4" s="343"/>
      <c r="F4" s="479"/>
      <c r="G4" s="200"/>
      <c r="H4" s="200"/>
    </row>
    <row r="6" spans="2:56" ht="17.25" customHeight="1" x14ac:dyDescent="0.2">
      <c r="B6" s="399" t="s">
        <v>26</v>
      </c>
      <c r="C6" s="45"/>
      <c r="D6" s="45"/>
      <c r="E6" s="45" t="s">
        <v>70</v>
      </c>
      <c r="F6" s="112" t="s">
        <v>28</v>
      </c>
    </row>
    <row r="7" spans="2:56" x14ac:dyDescent="0.2">
      <c r="B7" s="48"/>
      <c r="C7" s="48"/>
      <c r="D7" s="48"/>
      <c r="E7" s="48" t="s">
        <v>72</v>
      </c>
      <c r="F7" s="113"/>
    </row>
    <row r="8" spans="2:56" ht="15" customHeight="1" x14ac:dyDescent="0.2">
      <c r="B8" s="50"/>
      <c r="C8" s="51"/>
      <c r="D8" s="51"/>
      <c r="E8" s="115"/>
      <c r="F8" s="116"/>
    </row>
    <row r="9" spans="2:56" ht="24.95" customHeight="1" x14ac:dyDescent="0.2">
      <c r="B9" s="50">
        <f>'GGR1'!B9</f>
        <v>43344</v>
      </c>
      <c r="C9" s="51"/>
      <c r="D9" s="51"/>
      <c r="E9" s="368">
        <f>+'GGR6'!E9-GGR6B!E9</f>
        <v>1567187.7599999977</v>
      </c>
      <c r="F9" s="116"/>
    </row>
    <row r="10" spans="2:56" ht="24.95" customHeight="1" x14ac:dyDescent="0.2">
      <c r="B10" s="50">
        <f>B9+1</f>
        <v>43345</v>
      </c>
      <c r="C10" s="117"/>
      <c r="D10" s="117"/>
      <c r="E10" s="368">
        <f>+'GGR6'!E10-GGR6B!E10</f>
        <v>1266208.93</v>
      </c>
      <c r="F10" s="116"/>
    </row>
    <row r="11" spans="2:56" ht="24.95" customHeight="1" x14ac:dyDescent="0.2">
      <c r="B11" s="50">
        <f t="shared" ref="B11:B38" si="0">B10+1</f>
        <v>43346</v>
      </c>
      <c r="C11" s="117"/>
      <c r="D11" s="117"/>
      <c r="E11" s="368">
        <f>+'GGR6'!E11-GGR6B!E11</f>
        <v>880601.93000000098</v>
      </c>
      <c r="F11" s="116"/>
    </row>
    <row r="12" spans="2:56" ht="24.95" customHeight="1" x14ac:dyDescent="0.2">
      <c r="B12" s="50">
        <f t="shared" si="0"/>
        <v>43347</v>
      </c>
      <c r="C12" s="55"/>
      <c r="D12" s="55"/>
      <c r="E12" s="368">
        <f>+'GGR6'!E12-GGR6B!E12</f>
        <v>928208.21000000101</v>
      </c>
      <c r="F12" s="116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2:56" ht="24.95" customHeight="1" x14ac:dyDescent="0.2">
      <c r="B13" s="50">
        <f t="shared" si="0"/>
        <v>43348</v>
      </c>
      <c r="C13" s="87"/>
      <c r="D13" s="87"/>
      <c r="E13" s="368">
        <f>+'GGR6'!E13-GGR6B!E13</f>
        <v>998287.73000000149</v>
      </c>
      <c r="F13" s="116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2:56" ht="24.95" customHeight="1" x14ac:dyDescent="0.2">
      <c r="B14" s="50">
        <f t="shared" si="0"/>
        <v>43349</v>
      </c>
      <c r="C14" s="55"/>
      <c r="D14" s="55"/>
      <c r="E14" s="368">
        <f>+'GGR6'!E14-GGR6B!E14</f>
        <v>922588.80999999982</v>
      </c>
      <c r="F14" s="11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2:56" ht="24.95" customHeight="1" x14ac:dyDescent="0.2">
      <c r="B15" s="50">
        <f t="shared" si="0"/>
        <v>43350</v>
      </c>
      <c r="C15" s="55"/>
      <c r="D15" s="55"/>
      <c r="E15" s="368">
        <f>+'GGR6'!E15-GGR6B!E15</f>
        <v>1308475.0300000005</v>
      </c>
      <c r="F15" s="116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2:56" ht="24.95" customHeight="1" x14ac:dyDescent="0.2">
      <c r="B16" s="50">
        <f t="shared" si="0"/>
        <v>43351</v>
      </c>
      <c r="C16" s="55"/>
      <c r="D16" s="55"/>
      <c r="E16" s="368">
        <f>+'GGR6'!E16-GGR6B!E16</f>
        <v>1523924.609999998</v>
      </c>
      <c r="F16" s="116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2:56" ht="24.95" customHeight="1" x14ac:dyDescent="0.2">
      <c r="B17" s="50">
        <f t="shared" si="0"/>
        <v>43352</v>
      </c>
      <c r="C17" s="55"/>
      <c r="D17" s="55"/>
      <c r="E17" s="368">
        <f>+'GGR6'!E17-GGR6B!E17</f>
        <v>1413769.6999999997</v>
      </c>
      <c r="F17" s="116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2:56" ht="24.95" customHeight="1" x14ac:dyDescent="0.2">
      <c r="B18" s="50">
        <f t="shared" si="0"/>
        <v>43353</v>
      </c>
      <c r="C18" s="55"/>
      <c r="D18" s="55"/>
      <c r="E18" s="368">
        <f>+'GGR6'!E18-GGR6B!E18</f>
        <v>801963.61999999965</v>
      </c>
      <c r="F18" s="116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2:56" ht="24.95" customHeight="1" x14ac:dyDescent="0.2">
      <c r="B19" s="50">
        <f t="shared" si="0"/>
        <v>43354</v>
      </c>
      <c r="C19" s="55"/>
      <c r="D19" s="55"/>
      <c r="E19" s="368">
        <f>+'GGR6'!E19-GGR6B!E19</f>
        <v>890534.34999999986</v>
      </c>
      <c r="F19" s="116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2:56" ht="24.95" customHeight="1" x14ac:dyDescent="0.2">
      <c r="B20" s="50">
        <f t="shared" si="0"/>
        <v>43355</v>
      </c>
      <c r="C20" s="55"/>
      <c r="D20" s="55"/>
      <c r="E20" s="368">
        <f>+'GGR6'!E20-GGR6B!E20</f>
        <v>975975.700000001</v>
      </c>
      <c r="F20" s="116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2:56" ht="24.95" customHeight="1" x14ac:dyDescent="0.2">
      <c r="B21" s="50">
        <f t="shared" si="0"/>
        <v>43356</v>
      </c>
      <c r="C21" s="55"/>
      <c r="D21" s="55"/>
      <c r="E21" s="368">
        <f>+'GGR6'!E21-GGR6B!E21</f>
        <v>718121.56999999855</v>
      </c>
      <c r="F21" s="116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2:56" ht="24.95" customHeight="1" x14ac:dyDescent="0.2">
      <c r="B22" s="50">
        <f t="shared" si="0"/>
        <v>43357</v>
      </c>
      <c r="C22" s="55"/>
      <c r="D22" s="55"/>
      <c r="E22" s="368">
        <f>+'GGR6'!E22-GGR6B!E22</f>
        <v>1354706.1599999997</v>
      </c>
      <c r="F22" s="116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2:56" ht="24.95" customHeight="1" x14ac:dyDescent="0.2">
      <c r="B23" s="50">
        <f t="shared" si="0"/>
        <v>43358</v>
      </c>
      <c r="C23" s="55"/>
      <c r="D23" s="55"/>
      <c r="E23" s="368">
        <f>+'GGR6'!E23-GGR6B!E23</f>
        <v>1477261.1800000016</v>
      </c>
      <c r="F23" s="116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2:56" ht="24.95" customHeight="1" x14ac:dyDescent="0.2">
      <c r="B24" s="50">
        <f t="shared" si="0"/>
        <v>43359</v>
      </c>
      <c r="C24" s="55"/>
      <c r="D24" s="55"/>
      <c r="E24" s="368">
        <f>+'GGR6'!E24-GGR6B!E24</f>
        <v>1282072.52</v>
      </c>
      <c r="F24" s="116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2:56" ht="24.95" customHeight="1" x14ac:dyDescent="0.2">
      <c r="B25" s="50">
        <f t="shared" si="0"/>
        <v>43360</v>
      </c>
      <c r="C25" s="55"/>
      <c r="D25" s="55"/>
      <c r="E25" s="368">
        <f>+'GGR6'!E25-GGR6B!E25</f>
        <v>841087.56000000087</v>
      </c>
      <c r="F25" s="116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2:56" ht="24.95" customHeight="1" x14ac:dyDescent="0.2">
      <c r="B26" s="50">
        <f t="shared" si="0"/>
        <v>43361</v>
      </c>
      <c r="C26" s="55"/>
      <c r="D26" s="55"/>
      <c r="E26" s="368">
        <f>+'GGR6'!E26-GGR6B!E26</f>
        <v>917275.58999999927</v>
      </c>
      <c r="F26" s="116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2:56" ht="24.95" customHeight="1" x14ac:dyDescent="0.2">
      <c r="B27" s="50">
        <f t="shared" si="0"/>
        <v>43362</v>
      </c>
      <c r="C27" s="55"/>
      <c r="D27" s="55"/>
      <c r="E27" s="368">
        <f>+'GGR6'!E27-GGR6B!E27</f>
        <v>882425.90999999992</v>
      </c>
      <c r="F27" s="116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2:56" ht="24.95" customHeight="1" x14ac:dyDescent="0.2">
      <c r="B28" s="50">
        <f t="shared" si="0"/>
        <v>43363</v>
      </c>
      <c r="C28" s="55"/>
      <c r="D28" s="55"/>
      <c r="E28" s="368">
        <f>+'GGR6'!E28-GGR6B!E28</f>
        <v>1191133.05</v>
      </c>
      <c r="F28" s="11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2:56" ht="24.95" customHeight="1" x14ac:dyDescent="0.2">
      <c r="B29" s="50">
        <f t="shared" si="0"/>
        <v>43364</v>
      </c>
      <c r="C29" s="55"/>
      <c r="D29" s="55"/>
      <c r="E29" s="368">
        <f>+'GGR6'!E29-GGR6B!E29</f>
        <v>1443110.4700000002</v>
      </c>
      <c r="F29" s="116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:56" ht="24.95" customHeight="1" x14ac:dyDescent="0.2">
      <c r="B30" s="50">
        <f t="shared" si="0"/>
        <v>43365</v>
      </c>
      <c r="C30" s="55"/>
      <c r="D30" s="55"/>
      <c r="E30" s="368">
        <f>+'GGR6'!E30-GGR6B!E30</f>
        <v>1711263.7800000005</v>
      </c>
      <c r="F30" s="116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2:56" ht="24.95" customHeight="1" x14ac:dyDescent="0.2">
      <c r="B31" s="50">
        <f t="shared" si="0"/>
        <v>43366</v>
      </c>
      <c r="C31" s="55"/>
      <c r="D31" s="55"/>
      <c r="E31" s="368">
        <f>+'GGR6'!E31-GGR6B!E31</f>
        <v>1298925.52</v>
      </c>
      <c r="F31" s="116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2:56" ht="24.95" customHeight="1" x14ac:dyDescent="0.2">
      <c r="B32" s="50">
        <f t="shared" si="0"/>
        <v>43367</v>
      </c>
      <c r="C32" s="55"/>
      <c r="D32" s="55"/>
      <c r="E32" s="368">
        <f>+'GGR6'!E32-GGR6B!E32</f>
        <v>899994.30000000028</v>
      </c>
      <c r="F32" s="116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2:56" ht="24.95" customHeight="1" x14ac:dyDescent="0.2">
      <c r="B33" s="50">
        <f t="shared" si="0"/>
        <v>43368</v>
      </c>
      <c r="C33" s="55"/>
      <c r="D33" s="55"/>
      <c r="E33" s="368">
        <f>+'GGR6'!E33-GGR6B!E33</f>
        <v>937208.88000000012</v>
      </c>
      <c r="F33" s="116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2:56" ht="24.95" customHeight="1" x14ac:dyDescent="0.2">
      <c r="B34" s="50">
        <f t="shared" si="0"/>
        <v>43369</v>
      </c>
      <c r="C34" s="55"/>
      <c r="D34" s="55"/>
      <c r="E34" s="368">
        <f>+'GGR6'!E34-GGR6B!E34</f>
        <v>1116053.429999999</v>
      </c>
      <c r="F34" s="116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2:56" ht="24.95" customHeight="1" x14ac:dyDescent="0.2">
      <c r="B35" s="50">
        <f t="shared" si="0"/>
        <v>43370</v>
      </c>
      <c r="C35" s="55"/>
      <c r="D35" s="55"/>
      <c r="E35" s="368">
        <f>+'GGR6'!E35-GGR6B!E35</f>
        <v>1355963.3799999994</v>
      </c>
      <c r="F35" s="116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2:56" ht="24.95" customHeight="1" x14ac:dyDescent="0.2">
      <c r="B36" s="50">
        <f t="shared" si="0"/>
        <v>43371</v>
      </c>
      <c r="C36" s="55"/>
      <c r="D36" s="55"/>
      <c r="E36" s="368">
        <f>+'GGR6'!E36-GGR6B!E36</f>
        <v>1123378.780000001</v>
      </c>
      <c r="F36" s="116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2:56" ht="24.95" customHeight="1" x14ac:dyDescent="0.2">
      <c r="B37" s="50">
        <f t="shared" si="0"/>
        <v>43372</v>
      </c>
      <c r="C37" s="55"/>
      <c r="D37" s="55"/>
      <c r="E37" s="368">
        <f>+'GGR6'!E37-GGR6B!E37</f>
        <v>1338577.2799999991</v>
      </c>
      <c r="F37" s="116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2:56" ht="24.95" customHeight="1" x14ac:dyDescent="0.2">
      <c r="B38" s="50">
        <f t="shared" si="0"/>
        <v>43373</v>
      </c>
      <c r="C38" s="55"/>
      <c r="D38" s="118"/>
      <c r="E38" s="368">
        <f>+'GGR6'!E38-GGR6B!E38</f>
        <v>876148.6899999982</v>
      </c>
      <c r="F38" s="116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2:56" s="72" customFormat="1" ht="24.95" customHeight="1" thickBot="1" x14ac:dyDescent="0.25">
      <c r="B39" s="50"/>
      <c r="C39" s="118"/>
      <c r="D39" s="118"/>
      <c r="E39" s="368">
        <f>+'GGR6'!E39-GGR6B!E39</f>
        <v>0</v>
      </c>
      <c r="F39" s="11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</row>
    <row r="40" spans="2:56" s="72" customFormat="1" ht="24.95" customHeight="1" thickBot="1" x14ac:dyDescent="0.25">
      <c r="B40" s="394" t="s">
        <v>42</v>
      </c>
      <c r="C40" s="118"/>
      <c r="D40" s="118"/>
      <c r="E40" s="368">
        <f>+'GGR6'!E40-GGR6B!E40</f>
        <v>15.21</v>
      </c>
      <c r="F40" s="11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</row>
    <row r="41" spans="2:56" s="72" customFormat="1" ht="24.95" customHeight="1" x14ac:dyDescent="0.2">
      <c r="B41" s="50"/>
      <c r="C41" s="118"/>
      <c r="D41" s="118"/>
      <c r="E41" s="511">
        <f>+'GGR6'!E41-GGR6B!E41</f>
        <v>-3120.72</v>
      </c>
      <c r="F41" s="11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</row>
    <row r="42" spans="2:56" s="72" customFormat="1" ht="20.100000000000001" customHeight="1" x14ac:dyDescent="0.2">
      <c r="B42" s="50"/>
      <c r="C42" s="50"/>
      <c r="D42" s="50"/>
      <c r="E42" s="261">
        <f>+'GGR6'!E42-GGR6B!E42</f>
        <v>0</v>
      </c>
      <c r="F42" s="11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</row>
    <row r="43" spans="2:56" ht="24.95" hidden="1" customHeight="1" x14ac:dyDescent="0.2">
      <c r="B43" s="119"/>
      <c r="C43" s="120"/>
      <c r="D43" s="120"/>
      <c r="E43" s="121"/>
      <c r="F43" s="11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</row>
    <row r="44" spans="2:56" ht="17.45" hidden="1" customHeight="1" x14ac:dyDescent="0.2">
      <c r="B44" s="122"/>
      <c r="C44" s="123"/>
      <c r="D44" s="123"/>
      <c r="E44" s="124"/>
      <c r="F44" s="125"/>
    </row>
    <row r="45" spans="2:56" ht="17.45" hidden="1" customHeight="1" x14ac:dyDescent="0.2">
      <c r="B45" s="122"/>
      <c r="C45" s="123"/>
      <c r="D45" s="123"/>
      <c r="E45" s="124"/>
      <c r="F45" s="125"/>
    </row>
    <row r="46" spans="2:56" ht="17.45" hidden="1" customHeight="1" x14ac:dyDescent="0.2">
      <c r="B46" s="122"/>
      <c r="C46" s="123"/>
      <c r="D46" s="123"/>
      <c r="E46" s="124"/>
      <c r="F46" s="125"/>
    </row>
    <row r="47" spans="2:56" ht="12" customHeight="1" x14ac:dyDescent="0.2">
      <c r="B47" s="64"/>
      <c r="C47" s="64"/>
      <c r="D47" s="64"/>
      <c r="E47" s="64"/>
      <c r="F47" s="108"/>
      <c r="L47" s="40"/>
    </row>
    <row r="48" spans="2:56" ht="24.95" customHeight="1" x14ac:dyDescent="0.25">
      <c r="B48" s="155" t="s">
        <v>28</v>
      </c>
      <c r="C48" s="284">
        <f>SUM(C43)</f>
        <v>0</v>
      </c>
      <c r="D48" s="37"/>
      <c r="E48" s="482">
        <f>SUM(E8:E46)</f>
        <v>34239328.920000002</v>
      </c>
      <c r="F48" s="96"/>
      <c r="L48" s="40"/>
    </row>
    <row r="49" spans="1:12" ht="12" customHeight="1" x14ac:dyDescent="0.2">
      <c r="B49" s="44"/>
      <c r="C49" s="44"/>
      <c r="D49" s="44"/>
      <c r="E49" s="44"/>
      <c r="F49" s="110"/>
      <c r="L49" s="40"/>
    </row>
    <row r="50" spans="1:12" ht="24.95" customHeight="1" x14ac:dyDescent="0.2"/>
    <row r="51" spans="1:12" ht="24.95" customHeight="1" x14ac:dyDescent="0.25">
      <c r="A51" s="71" t="s">
        <v>218</v>
      </c>
      <c r="L51" s="40"/>
    </row>
    <row r="52" spans="1:12" ht="15" customHeight="1" x14ac:dyDescent="0.2"/>
    <row r="53" spans="1:12" ht="24.95" customHeight="1" x14ac:dyDescent="0.2">
      <c r="A53" s="200"/>
      <c r="C53" s="126"/>
      <c r="D53" s="126"/>
    </row>
    <row r="54" spans="1:12" ht="24.95" customHeight="1" x14ac:dyDescent="0.2">
      <c r="C54" s="126"/>
      <c r="D54" s="126"/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4"/>
  <sheetViews>
    <sheetView zoomScaleNormal="100" workbookViewId="0">
      <pane xSplit="2" ySplit="6" topLeftCell="C34" activePane="bottomRight" state="frozen"/>
      <selection activeCell="E74" sqref="E74"/>
      <selection pane="topRight" activeCell="E74" sqref="E74"/>
      <selection pane="bottomLeft" activeCell="E74" sqref="E74"/>
      <selection pane="bottomRight" activeCell="E9" sqref="E9:E38"/>
    </sheetView>
  </sheetViews>
  <sheetFormatPr defaultRowHeight="12.75" x14ac:dyDescent="0.2"/>
  <cols>
    <col min="2" max="3" width="13.28515625" customWidth="1"/>
    <col min="4" max="4" width="22.85546875" customWidth="1"/>
    <col min="5" max="5" width="21.7109375" style="424" customWidth="1"/>
    <col min="6" max="6" width="21.7109375" style="37" customWidth="1"/>
    <col min="7" max="7" width="16.85546875" customWidth="1"/>
    <col min="8" max="8" width="12.28515625" bestFit="1" customWidth="1"/>
    <col min="12" max="12" width="23" customWidth="1"/>
  </cols>
  <sheetData>
    <row r="1" spans="2:56" ht="20.100000000000001" customHeight="1" x14ac:dyDescent="0.2">
      <c r="F1" s="281" t="s">
        <v>212</v>
      </c>
    </row>
    <row r="2" spans="2:56" ht="15" customHeight="1" x14ac:dyDescent="0.25">
      <c r="B2" s="42" t="s">
        <v>238</v>
      </c>
      <c r="C2" s="35"/>
      <c r="D2" s="35"/>
      <c r="E2" s="425"/>
      <c r="F2" s="342"/>
      <c r="G2" s="200"/>
      <c r="H2" s="200"/>
    </row>
    <row r="3" spans="2:56" ht="8.1" customHeight="1" x14ac:dyDescent="0.2">
      <c r="B3" s="35"/>
      <c r="C3" s="35"/>
      <c r="D3" s="35"/>
      <c r="E3" s="425"/>
      <c r="F3" s="342"/>
      <c r="G3" s="200"/>
      <c r="H3" s="200"/>
    </row>
    <row r="4" spans="2:56" ht="15" customHeight="1" x14ac:dyDescent="0.2">
      <c r="B4" s="42" t="str">
        <f>+'GGR1'!B4</f>
        <v xml:space="preserve">           FOR  THE  MONTH  ENDED :      </v>
      </c>
      <c r="C4" s="34"/>
      <c r="D4" s="34"/>
      <c r="E4" s="426"/>
      <c r="F4" s="479"/>
      <c r="G4" s="200"/>
      <c r="H4" s="200"/>
    </row>
    <row r="6" spans="2:56" ht="20.100000000000001" customHeight="1" x14ac:dyDescent="0.2">
      <c r="B6" s="399" t="s">
        <v>26</v>
      </c>
      <c r="C6" s="45"/>
      <c r="D6" s="45"/>
      <c r="E6" s="427" t="s">
        <v>71</v>
      </c>
      <c r="F6" s="112" t="s">
        <v>28</v>
      </c>
    </row>
    <row r="7" spans="2:56" ht="9.9499999999999993" customHeight="1" x14ac:dyDescent="0.2">
      <c r="B7" s="48"/>
      <c r="C7" s="48"/>
      <c r="D7" s="48"/>
      <c r="E7" s="428"/>
      <c r="F7" s="113"/>
    </row>
    <row r="8" spans="2:56" ht="15" customHeight="1" x14ac:dyDescent="0.2">
      <c r="B8" s="50"/>
      <c r="C8" s="51"/>
      <c r="D8" s="51"/>
      <c r="E8" s="429"/>
      <c r="F8" s="116"/>
    </row>
    <row r="9" spans="2:56" ht="24.95" customHeight="1" x14ac:dyDescent="0.2">
      <c r="B9" s="50">
        <f>'GGR1'!B9</f>
        <v>43344</v>
      </c>
      <c r="C9" s="51"/>
      <c r="D9" s="51"/>
      <c r="E9" s="467">
        <v>42731.750000000022</v>
      </c>
      <c r="F9" s="116"/>
      <c r="G9" s="514"/>
    </row>
    <row r="10" spans="2:56" ht="24.95" customHeight="1" x14ac:dyDescent="0.2">
      <c r="B10" s="50">
        <f>B9+1</f>
        <v>43345</v>
      </c>
      <c r="C10" s="117"/>
      <c r="D10" s="117"/>
      <c r="E10" s="467">
        <v>80123.429999999964</v>
      </c>
      <c r="F10" s="116"/>
      <c r="G10" s="514"/>
    </row>
    <row r="11" spans="2:56" ht="24.95" customHeight="1" x14ac:dyDescent="0.2">
      <c r="B11" s="50">
        <f t="shared" ref="B11:B38" si="0">B10+1</f>
        <v>43346</v>
      </c>
      <c r="C11" s="117"/>
      <c r="D11" s="117"/>
      <c r="E11" s="467">
        <v>66031.130000000048</v>
      </c>
      <c r="F11" s="116"/>
      <c r="G11" s="514"/>
    </row>
    <row r="12" spans="2:56" ht="24.95" customHeight="1" x14ac:dyDescent="0.2">
      <c r="B12" s="50">
        <f t="shared" si="0"/>
        <v>43347</v>
      </c>
      <c r="C12" s="55"/>
      <c r="D12" s="55"/>
      <c r="E12" s="467">
        <v>26407.689999999973</v>
      </c>
      <c r="F12" s="116"/>
      <c r="G12" s="514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2:56" ht="24.95" customHeight="1" x14ac:dyDescent="0.2">
      <c r="B13" s="50">
        <f t="shared" si="0"/>
        <v>43348</v>
      </c>
      <c r="C13" s="87"/>
      <c r="D13" s="87"/>
      <c r="E13" s="467">
        <v>-19478.030000000006</v>
      </c>
      <c r="F13" s="116"/>
      <c r="G13" s="514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2:56" ht="24.95" customHeight="1" x14ac:dyDescent="0.2">
      <c r="B14" s="50">
        <f t="shared" si="0"/>
        <v>43349</v>
      </c>
      <c r="C14" s="55"/>
      <c r="D14" s="55"/>
      <c r="E14" s="467">
        <v>29730.799999999988</v>
      </c>
      <c r="F14" s="116"/>
      <c r="G14" s="514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2:56" ht="24.95" customHeight="1" x14ac:dyDescent="0.2">
      <c r="B15" s="50">
        <f t="shared" si="0"/>
        <v>43350</v>
      </c>
      <c r="C15" s="55"/>
      <c r="D15" s="55"/>
      <c r="E15" s="467">
        <v>125342.90000000008</v>
      </c>
      <c r="F15" s="116"/>
      <c r="G15" s="514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2:56" ht="24.95" customHeight="1" x14ac:dyDescent="0.2">
      <c r="B16" s="50">
        <f t="shared" si="0"/>
        <v>43351</v>
      </c>
      <c r="C16" s="55"/>
      <c r="D16" s="55"/>
      <c r="E16" s="467">
        <v>152421.99999999991</v>
      </c>
      <c r="F16" s="116"/>
      <c r="G16" s="514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2:56" ht="24.95" customHeight="1" x14ac:dyDescent="0.2">
      <c r="B17" s="50">
        <f t="shared" si="0"/>
        <v>43352</v>
      </c>
      <c r="C17" s="55"/>
      <c r="D17" s="55"/>
      <c r="E17" s="467">
        <v>55960.849999999977</v>
      </c>
      <c r="F17" s="116"/>
      <c r="G17" s="514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2:56" ht="24.95" customHeight="1" x14ac:dyDescent="0.2">
      <c r="B18" s="50">
        <f t="shared" si="0"/>
        <v>43353</v>
      </c>
      <c r="C18" s="55"/>
      <c r="D18" s="55"/>
      <c r="E18" s="467">
        <v>6311.8800000000037</v>
      </c>
      <c r="F18" s="116"/>
      <c r="G18" s="514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2:56" ht="24.95" customHeight="1" x14ac:dyDescent="0.2">
      <c r="B19" s="50">
        <f t="shared" si="0"/>
        <v>43354</v>
      </c>
      <c r="C19" s="55"/>
      <c r="D19" s="55"/>
      <c r="E19" s="467">
        <v>-1434.1899999999982</v>
      </c>
      <c r="F19" s="116"/>
      <c r="G19" s="514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2:56" ht="24.95" customHeight="1" x14ac:dyDescent="0.2">
      <c r="B20" s="50">
        <f t="shared" si="0"/>
        <v>43355</v>
      </c>
      <c r="C20" s="55"/>
      <c r="D20" s="55"/>
      <c r="E20" s="467">
        <v>-10197.440000000017</v>
      </c>
      <c r="F20" s="116"/>
      <c r="G20" s="514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2:56" ht="24.95" customHeight="1" x14ac:dyDescent="0.2">
      <c r="B21" s="50">
        <f t="shared" si="0"/>
        <v>43356</v>
      </c>
      <c r="C21" s="55"/>
      <c r="D21" s="55"/>
      <c r="E21" s="467">
        <v>2369.4999999999873</v>
      </c>
      <c r="F21" s="116"/>
      <c r="G21" s="514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2:56" ht="24.95" customHeight="1" x14ac:dyDescent="0.2">
      <c r="B22" s="50">
        <f t="shared" si="0"/>
        <v>43357</v>
      </c>
      <c r="C22" s="55"/>
      <c r="D22" s="55"/>
      <c r="E22" s="467">
        <v>-58008.599999999977</v>
      </c>
      <c r="F22" s="116"/>
      <c r="G22" s="514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2:56" ht="24.95" customHeight="1" x14ac:dyDescent="0.2">
      <c r="B23" s="50">
        <f t="shared" si="0"/>
        <v>43358</v>
      </c>
      <c r="C23" s="55"/>
      <c r="D23" s="55"/>
      <c r="E23" s="467">
        <v>23753.749999999985</v>
      </c>
      <c r="F23" s="116"/>
      <c r="G23" s="514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2:56" ht="24.95" customHeight="1" x14ac:dyDescent="0.2">
      <c r="B24" s="50">
        <f t="shared" si="0"/>
        <v>43359</v>
      </c>
      <c r="C24" s="55"/>
      <c r="D24" s="55"/>
      <c r="E24" s="467">
        <v>7643.239999999978</v>
      </c>
      <c r="F24" s="116"/>
      <c r="G24" s="514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2:56" ht="24.95" customHeight="1" x14ac:dyDescent="0.2">
      <c r="B25" s="50">
        <f t="shared" si="0"/>
        <v>43360</v>
      </c>
      <c r="C25" s="55"/>
      <c r="D25" s="55"/>
      <c r="E25" s="467">
        <v>3621.0099999999998</v>
      </c>
      <c r="F25" s="116"/>
      <c r="G25" s="514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2:56" ht="24.95" customHeight="1" x14ac:dyDescent="0.2">
      <c r="B26" s="50">
        <f t="shared" si="0"/>
        <v>43361</v>
      </c>
      <c r="C26" s="55"/>
      <c r="D26" s="55"/>
      <c r="E26" s="467">
        <v>6146.4300000000057</v>
      </c>
      <c r="F26" s="116"/>
      <c r="G26" s="514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2:56" ht="24.95" customHeight="1" x14ac:dyDescent="0.2">
      <c r="B27" s="50">
        <f t="shared" si="0"/>
        <v>43362</v>
      </c>
      <c r="C27" s="55"/>
      <c r="D27" s="55"/>
      <c r="E27" s="467">
        <v>-8024.1099999999551</v>
      </c>
      <c r="F27" s="116"/>
      <c r="G27" s="514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2:56" ht="24.95" customHeight="1" x14ac:dyDescent="0.2">
      <c r="B28" s="50">
        <f t="shared" si="0"/>
        <v>43363</v>
      </c>
      <c r="C28" s="55"/>
      <c r="D28" s="55"/>
      <c r="E28" s="467">
        <v>11009.30000000001</v>
      </c>
      <c r="F28" s="116"/>
      <c r="G28" s="514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2:56" ht="24.95" customHeight="1" x14ac:dyDescent="0.2">
      <c r="B29" s="50">
        <f t="shared" si="0"/>
        <v>43364</v>
      </c>
      <c r="C29" s="55"/>
      <c r="D29" s="55"/>
      <c r="E29" s="467">
        <v>60153.389999999927</v>
      </c>
      <c r="F29" s="116"/>
      <c r="G29" s="51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:56" ht="24.95" customHeight="1" x14ac:dyDescent="0.2">
      <c r="B30" s="50">
        <f t="shared" si="0"/>
        <v>43365</v>
      </c>
      <c r="C30" s="55"/>
      <c r="D30" s="55"/>
      <c r="E30" s="467">
        <v>71777.009999999922</v>
      </c>
      <c r="F30" s="116"/>
      <c r="G30" s="51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2:56" ht="24.95" customHeight="1" x14ac:dyDescent="0.2">
      <c r="B31" s="50">
        <f t="shared" si="0"/>
        <v>43366</v>
      </c>
      <c r="C31" s="55"/>
      <c r="D31" s="55"/>
      <c r="E31" s="467">
        <v>-36084.650000000096</v>
      </c>
      <c r="F31" s="116"/>
      <c r="G31" s="514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2:56" ht="24.95" customHeight="1" x14ac:dyDescent="0.2">
      <c r="B32" s="50">
        <f t="shared" si="0"/>
        <v>43367</v>
      </c>
      <c r="C32" s="55"/>
      <c r="D32" s="55"/>
      <c r="E32" s="467">
        <v>6417.6800000000148</v>
      </c>
      <c r="F32" s="116"/>
      <c r="G32" s="514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2:56" ht="24.95" customHeight="1" x14ac:dyDescent="0.2">
      <c r="B33" s="50">
        <f t="shared" si="0"/>
        <v>43368</v>
      </c>
      <c r="C33" s="55"/>
      <c r="D33" s="55"/>
      <c r="E33" s="467">
        <v>39874.120000000003</v>
      </c>
      <c r="F33" s="116"/>
      <c r="G33" s="514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2:56" ht="24.95" customHeight="1" x14ac:dyDescent="0.2">
      <c r="B34" s="50">
        <f t="shared" si="0"/>
        <v>43369</v>
      </c>
      <c r="C34" s="55"/>
      <c r="D34" s="55"/>
      <c r="E34" s="467">
        <v>47914.210000000014</v>
      </c>
      <c r="F34" s="116"/>
      <c r="G34" s="514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2:56" ht="24.95" customHeight="1" x14ac:dyDescent="0.2">
      <c r="B35" s="50">
        <f t="shared" si="0"/>
        <v>43370</v>
      </c>
      <c r="C35" s="55"/>
      <c r="D35" s="55"/>
      <c r="E35" s="467">
        <v>38313.730000000025</v>
      </c>
      <c r="F35" s="116"/>
      <c r="G35" s="514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2:56" ht="24.95" customHeight="1" x14ac:dyDescent="0.2">
      <c r="B36" s="50">
        <f t="shared" si="0"/>
        <v>43371</v>
      </c>
      <c r="C36" s="55"/>
      <c r="D36" s="55"/>
      <c r="E36" s="467">
        <v>1371877.53</v>
      </c>
      <c r="F36" s="116"/>
      <c r="G36" s="514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2:56" ht="24.95" customHeight="1" x14ac:dyDescent="0.2">
      <c r="B37" s="50">
        <f t="shared" si="0"/>
        <v>43372</v>
      </c>
      <c r="C37" s="55"/>
      <c r="D37" s="55"/>
      <c r="E37" s="467">
        <v>-38456.989999999962</v>
      </c>
      <c r="F37" s="116"/>
      <c r="G37" s="514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2:56" ht="24.95" customHeight="1" x14ac:dyDescent="0.2">
      <c r="B38" s="50">
        <f t="shared" si="0"/>
        <v>43373</v>
      </c>
      <c r="C38" s="55"/>
      <c r="D38" s="118"/>
      <c r="E38" s="467">
        <v>624942.35</v>
      </c>
      <c r="F38" s="116"/>
      <c r="G38" s="514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2:56" s="72" customFormat="1" ht="24.95" customHeight="1" x14ac:dyDescent="0.2">
      <c r="B39" s="50"/>
      <c r="C39" s="118"/>
      <c r="D39" s="118"/>
      <c r="E39" s="467"/>
      <c r="F39" s="116"/>
      <c r="G39" s="51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</row>
    <row r="40" spans="2:56" s="72" customFormat="1" ht="24.95" customHeight="1" thickBot="1" x14ac:dyDescent="0.25">
      <c r="B40" s="455" t="s">
        <v>41</v>
      </c>
      <c r="C40" s="118"/>
      <c r="D40" s="118"/>
      <c r="E40" s="467"/>
      <c r="F40" s="11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</row>
    <row r="41" spans="2:56" s="72" customFormat="1" ht="24.95" customHeight="1" x14ac:dyDescent="0.2">
      <c r="B41" s="50"/>
      <c r="C41" s="118"/>
      <c r="D41" s="118"/>
      <c r="E41" s="449"/>
      <c r="F41" s="51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</row>
    <row r="42" spans="2:56" s="72" customFormat="1" ht="15" customHeight="1" x14ac:dyDescent="0.2">
      <c r="B42" s="50"/>
      <c r="C42" s="50"/>
      <c r="D42" s="50"/>
      <c r="E42" s="430"/>
      <c r="F42" s="11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</row>
    <row r="43" spans="2:56" ht="24.95" hidden="1" customHeight="1" x14ac:dyDescent="0.2">
      <c r="B43" s="119"/>
      <c r="C43" s="120"/>
      <c r="D43" s="120"/>
      <c r="E43" s="431"/>
      <c r="F43" s="11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</row>
    <row r="44" spans="2:56" ht="17.45" hidden="1" customHeight="1" x14ac:dyDescent="0.2">
      <c r="B44" s="122"/>
      <c r="C44" s="123"/>
      <c r="D44" s="123"/>
      <c r="E44" s="432"/>
      <c r="F44" s="125"/>
    </row>
    <row r="45" spans="2:56" ht="17.45" hidden="1" customHeight="1" x14ac:dyDescent="0.2">
      <c r="B45" s="122"/>
      <c r="C45" s="123"/>
      <c r="D45" s="123"/>
      <c r="E45" s="432"/>
      <c r="F45" s="125"/>
    </row>
    <row r="46" spans="2:56" ht="17.45" hidden="1" customHeight="1" x14ac:dyDescent="0.2">
      <c r="B46" s="122"/>
      <c r="C46" s="123"/>
      <c r="D46" s="123"/>
      <c r="E46" s="432"/>
      <c r="F46" s="125"/>
    </row>
    <row r="47" spans="2:56" ht="12" customHeight="1" x14ac:dyDescent="0.2">
      <c r="B47" s="64"/>
      <c r="C47" s="64"/>
      <c r="D47" s="64"/>
      <c r="E47" s="387"/>
      <c r="F47" s="108"/>
      <c r="L47" s="40"/>
    </row>
    <row r="48" spans="2:56" ht="24.95" customHeight="1" x14ac:dyDescent="0.25">
      <c r="B48" s="155" t="s">
        <v>28</v>
      </c>
      <c r="C48" s="284">
        <f>SUM(C43)</f>
        <v>0</v>
      </c>
      <c r="D48" s="284"/>
      <c r="E48" s="483">
        <f>SUM(E9:E41)</f>
        <v>2729191.67</v>
      </c>
      <c r="F48" s="96"/>
      <c r="G48" s="40"/>
      <c r="L48" s="40"/>
    </row>
    <row r="49" spans="1:12" ht="12" customHeight="1" x14ac:dyDescent="0.2">
      <c r="B49" s="44"/>
      <c r="C49" s="44"/>
      <c r="D49" s="44"/>
      <c r="E49" s="433"/>
      <c r="F49" s="110"/>
      <c r="L49" s="40"/>
    </row>
    <row r="50" spans="1:12" ht="24.95" customHeight="1" x14ac:dyDescent="0.2"/>
    <row r="51" spans="1:12" ht="24.95" customHeight="1" x14ac:dyDescent="0.25">
      <c r="A51" s="71" t="s">
        <v>219</v>
      </c>
      <c r="L51" s="40"/>
    </row>
    <row r="52" spans="1:12" ht="24.95" customHeight="1" x14ac:dyDescent="0.2">
      <c r="A52" s="200" t="s">
        <v>239</v>
      </c>
    </row>
    <row r="53" spans="1:12" ht="24.95" customHeight="1" x14ac:dyDescent="0.2">
      <c r="A53" s="200"/>
      <c r="C53" s="126"/>
      <c r="D53" s="126"/>
    </row>
    <row r="54" spans="1:12" ht="24.95" customHeight="1" x14ac:dyDescent="0.2">
      <c r="C54" s="126"/>
      <c r="D54" s="126"/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7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59"/>
  <sheetViews>
    <sheetView workbookViewId="0">
      <pane xSplit="1" ySplit="6" topLeftCell="B28" activePane="bottomRight" state="frozen"/>
      <selection activeCell="E74" sqref="E74"/>
      <selection pane="topRight" activeCell="E74" sqref="E74"/>
      <selection pane="bottomLeft" activeCell="E74" sqref="E74"/>
      <selection pane="bottomRight" activeCell="A38" sqref="A38"/>
    </sheetView>
  </sheetViews>
  <sheetFormatPr defaultRowHeight="12.75" x14ac:dyDescent="0.2"/>
  <cols>
    <col min="1" max="1" width="15.7109375" customWidth="1"/>
    <col min="2" max="2" width="21.28515625" customWidth="1"/>
    <col min="3" max="3" width="20.7109375" customWidth="1"/>
    <col min="4" max="4" width="22.85546875" customWidth="1"/>
    <col min="5" max="5" width="23.28515625" customWidth="1"/>
    <col min="6" max="6" width="15.7109375" customWidth="1"/>
    <col min="8" max="8" width="4.42578125" style="127" customWidth="1"/>
    <col min="9" max="9" width="1.5703125" style="127" customWidth="1"/>
    <col min="10" max="10" width="4.7109375" customWidth="1"/>
    <col min="11" max="11" width="4.42578125" customWidth="1"/>
    <col min="12" max="12" width="23" customWidth="1"/>
  </cols>
  <sheetData>
    <row r="1" spans="1:50" x14ac:dyDescent="0.2">
      <c r="F1" s="73" t="s">
        <v>208</v>
      </c>
    </row>
    <row r="2" spans="1:50" ht="18.75" customHeight="1" x14ac:dyDescent="0.25">
      <c r="A2" s="42" t="s">
        <v>271</v>
      </c>
      <c r="B2" s="35"/>
      <c r="C2" s="35"/>
      <c r="D2" s="35"/>
      <c r="E2" s="336"/>
      <c r="F2" s="336"/>
      <c r="G2" s="200"/>
      <c r="H2" s="341"/>
    </row>
    <row r="3" spans="1:50" ht="18.75" customHeight="1" x14ac:dyDescent="0.2">
      <c r="A3" s="42" t="str">
        <f>+'GGR1'!B4</f>
        <v xml:space="preserve">           FOR  THE  MONTH  ENDED :      </v>
      </c>
      <c r="B3" s="35"/>
      <c r="C3" s="35"/>
      <c r="D3" s="35"/>
      <c r="E3" s="336"/>
      <c r="F3" s="336"/>
      <c r="G3" s="200"/>
      <c r="H3" s="341"/>
    </row>
    <row r="4" spans="1:50" x14ac:dyDescent="0.2">
      <c r="E4" s="338"/>
      <c r="F4" s="338"/>
      <c r="G4" s="200"/>
      <c r="H4" s="341"/>
    </row>
    <row r="5" spans="1:50" ht="18" customHeight="1" x14ac:dyDescent="0.2">
      <c r="A5" s="45"/>
      <c r="B5" s="104" t="s">
        <v>44</v>
      </c>
      <c r="C5" s="104" t="s">
        <v>45</v>
      </c>
      <c r="D5" s="104"/>
      <c r="E5" s="104" t="s">
        <v>46</v>
      </c>
      <c r="F5" s="104"/>
    </row>
    <row r="6" spans="1:50" ht="18" customHeight="1" x14ac:dyDescent="0.2">
      <c r="A6" s="399" t="s">
        <v>26</v>
      </c>
      <c r="B6" s="128" t="s">
        <v>47</v>
      </c>
      <c r="C6" s="128" t="s">
        <v>47</v>
      </c>
      <c r="D6" s="128"/>
      <c r="E6" s="128" t="s">
        <v>48</v>
      </c>
      <c r="F6" s="128"/>
    </row>
    <row r="7" spans="1:50" ht="15" customHeight="1" x14ac:dyDescent="0.2">
      <c r="A7" s="4"/>
      <c r="B7" s="82"/>
      <c r="C7" s="105"/>
      <c r="D7" s="105"/>
      <c r="E7" s="4"/>
      <c r="F7" s="4"/>
      <c r="H7"/>
      <c r="I7"/>
    </row>
    <row r="8" spans="1:50" ht="24" customHeight="1" x14ac:dyDescent="0.2">
      <c r="A8" s="50">
        <f>'GGR1'!B9</f>
        <v>43344</v>
      </c>
      <c r="B8" s="319">
        <f>GGR7A!B8+GGR7B!B8</f>
        <v>6406079.5700000003</v>
      </c>
      <c r="C8" s="319">
        <f>GGR7A!C8+GGR7B!D8</f>
        <v>33757013.939999998</v>
      </c>
      <c r="D8" s="320"/>
      <c r="E8" s="53">
        <f t="shared" ref="E8:E16" si="0">B8+C8</f>
        <v>40163093.509999998</v>
      </c>
      <c r="F8" s="4"/>
      <c r="H8"/>
      <c r="I8"/>
    </row>
    <row r="9" spans="1:50" ht="24" customHeight="1" x14ac:dyDescent="0.2">
      <c r="A9" s="50">
        <f>A8+1</f>
        <v>43345</v>
      </c>
      <c r="B9" s="319">
        <f>GGR7A!B9+GGR7B!B9</f>
        <v>1420750</v>
      </c>
      <c r="C9" s="319">
        <f>GGR7A!C9+GGR7B!D9</f>
        <v>4258000</v>
      </c>
      <c r="D9" s="320"/>
      <c r="E9" s="53">
        <f t="shared" si="0"/>
        <v>5678750</v>
      </c>
      <c r="F9" s="4"/>
      <c r="H9"/>
      <c r="I9"/>
    </row>
    <row r="10" spans="1:50" ht="24" customHeight="1" x14ac:dyDescent="0.2">
      <c r="A10" s="50">
        <f t="shared" ref="A10:A37" si="1">A9+1</f>
        <v>43346</v>
      </c>
      <c r="B10" s="319">
        <f>GGR7A!B10+GGR7B!B10</f>
        <v>3238475</v>
      </c>
      <c r="C10" s="319">
        <f>GGR7A!C10+GGR7B!D10</f>
        <v>11135300</v>
      </c>
      <c r="D10" s="321"/>
      <c r="E10" s="53">
        <f t="shared" si="0"/>
        <v>14373775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</row>
    <row r="11" spans="1:50" ht="24" customHeight="1" x14ac:dyDescent="0.2">
      <c r="A11" s="50">
        <f t="shared" si="1"/>
        <v>43347</v>
      </c>
      <c r="B11" s="319">
        <f>GGR7A!B11+GGR7B!B11</f>
        <v>3558400</v>
      </c>
      <c r="C11" s="319">
        <f>GGR7A!C11+GGR7B!D11</f>
        <v>1689300</v>
      </c>
      <c r="D11" s="321"/>
      <c r="E11" s="53">
        <f t="shared" si="0"/>
        <v>5247700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</row>
    <row r="12" spans="1:50" ht="24" customHeight="1" x14ac:dyDescent="0.2">
      <c r="A12" s="50">
        <f t="shared" si="1"/>
        <v>43348</v>
      </c>
      <c r="B12" s="319">
        <f>GGR7A!B12+GGR7B!B12</f>
        <v>474300</v>
      </c>
      <c r="C12" s="319">
        <f>GGR7A!C12+GGR7B!D12</f>
        <v>425000</v>
      </c>
      <c r="D12" s="321"/>
      <c r="E12" s="53">
        <f t="shared" si="0"/>
        <v>899300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</row>
    <row r="13" spans="1:50" ht="24" customHeight="1" x14ac:dyDescent="0.2">
      <c r="A13" s="50">
        <f t="shared" si="1"/>
        <v>43349</v>
      </c>
      <c r="B13" s="319">
        <f>GGR7A!B13+GGR7B!B13</f>
        <v>1515460</v>
      </c>
      <c r="C13" s="319">
        <f>GGR7A!C13+GGR7B!D13</f>
        <v>1403716.33</v>
      </c>
      <c r="D13" s="321"/>
      <c r="E13" s="53">
        <f t="shared" si="0"/>
        <v>2919176.33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</row>
    <row r="14" spans="1:50" ht="24" customHeight="1" x14ac:dyDescent="0.2">
      <c r="A14" s="50">
        <f t="shared" si="1"/>
        <v>43350</v>
      </c>
      <c r="B14" s="319">
        <f>GGR7A!B14+GGR7B!B14</f>
        <v>3813895</v>
      </c>
      <c r="C14" s="319">
        <f>GGR7A!C14+GGR7B!D14</f>
        <v>400000</v>
      </c>
      <c r="D14" s="321"/>
      <c r="E14" s="53">
        <f t="shared" si="0"/>
        <v>4213895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ht="24" customHeight="1" x14ac:dyDescent="0.2">
      <c r="A15" s="50">
        <f t="shared" si="1"/>
        <v>43351</v>
      </c>
      <c r="B15" s="319">
        <f>GGR7A!B15+GGR7B!B15</f>
        <v>1182005</v>
      </c>
      <c r="C15" s="319">
        <f>GGR7A!C15+GGR7B!D15</f>
        <v>403100</v>
      </c>
      <c r="D15" s="321"/>
      <c r="E15" s="53">
        <f t="shared" si="0"/>
        <v>1585105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1:50" ht="24" customHeight="1" x14ac:dyDescent="0.2">
      <c r="A16" s="50">
        <f t="shared" si="1"/>
        <v>43352</v>
      </c>
      <c r="B16" s="319">
        <f>GGR7A!B16+GGR7B!B16</f>
        <v>1439600</v>
      </c>
      <c r="C16" s="319">
        <f>GGR7A!C16+GGR7B!D16</f>
        <v>200000</v>
      </c>
      <c r="D16" s="321"/>
      <c r="E16" s="53">
        <f t="shared" si="0"/>
        <v>1639600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</row>
    <row r="17" spans="1:50" ht="24" customHeight="1" x14ac:dyDescent="0.2">
      <c r="A17" s="50">
        <f t="shared" si="1"/>
        <v>43353</v>
      </c>
      <c r="B17" s="319">
        <f>GGR7A!B17+GGR7B!B17</f>
        <v>2890000</v>
      </c>
      <c r="C17" s="319">
        <f>GGR7A!C17+GGR7B!D17</f>
        <v>0</v>
      </c>
      <c r="D17" s="321"/>
      <c r="E17" s="53">
        <f>B17+C17</f>
        <v>2890000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</row>
    <row r="18" spans="1:50" ht="24" customHeight="1" x14ac:dyDescent="0.2">
      <c r="A18" s="50">
        <f t="shared" si="1"/>
        <v>43354</v>
      </c>
      <c r="B18" s="319">
        <f>GGR7A!B18+GGR7B!B18</f>
        <v>3292300</v>
      </c>
      <c r="C18" s="319">
        <f>GGR7A!C18+GGR7B!D18</f>
        <v>219200</v>
      </c>
      <c r="D18" s="321"/>
      <c r="E18" s="53">
        <f t="shared" ref="E18:E39" si="2">B18+C18</f>
        <v>3511500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</row>
    <row r="19" spans="1:50" ht="24" customHeight="1" x14ac:dyDescent="0.2">
      <c r="A19" s="50">
        <f t="shared" si="1"/>
        <v>43355</v>
      </c>
      <c r="B19" s="319">
        <f>GGR7A!B19+GGR7B!B19</f>
        <v>5535250</v>
      </c>
      <c r="C19" s="319">
        <f>GGR7A!C19+GGR7B!D19</f>
        <v>4793448.53</v>
      </c>
      <c r="D19" s="321"/>
      <c r="E19" s="53">
        <f t="shared" si="2"/>
        <v>10328698.530000001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</row>
    <row r="20" spans="1:50" ht="24" customHeight="1" x14ac:dyDescent="0.2">
      <c r="A20" s="50">
        <f t="shared" si="1"/>
        <v>43356</v>
      </c>
      <c r="B20" s="319">
        <f>GGR7A!B20+GGR7B!B20</f>
        <v>5226250</v>
      </c>
      <c r="C20" s="319">
        <f>GGR7A!C20+GGR7B!D20</f>
        <v>1119200</v>
      </c>
      <c r="D20" s="321"/>
      <c r="E20" s="53">
        <f t="shared" si="2"/>
        <v>6345450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</row>
    <row r="21" spans="1:50" ht="24" customHeight="1" x14ac:dyDescent="0.2">
      <c r="A21" s="50">
        <f t="shared" si="1"/>
        <v>43357</v>
      </c>
      <c r="B21" s="319">
        <f>GGR7A!B21+GGR7B!B21</f>
        <v>1527000</v>
      </c>
      <c r="C21" s="319">
        <f>GGR7A!C21+GGR7B!D21</f>
        <v>13350000</v>
      </c>
      <c r="D21" s="321"/>
      <c r="E21" s="53">
        <f t="shared" si="2"/>
        <v>14877000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50" ht="24" customHeight="1" x14ac:dyDescent="0.2">
      <c r="A22" s="50">
        <f t="shared" si="1"/>
        <v>43358</v>
      </c>
      <c r="B22" s="319">
        <f>GGR7A!B22+GGR7B!B22</f>
        <v>1495950</v>
      </c>
      <c r="C22" s="319">
        <f>GGR7A!C22+GGR7B!D22</f>
        <v>410000</v>
      </c>
      <c r="D22" s="321"/>
      <c r="E22" s="53">
        <f t="shared" si="2"/>
        <v>1905950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1:50" ht="24" customHeight="1" x14ac:dyDescent="0.2">
      <c r="A23" s="50">
        <f t="shared" si="1"/>
        <v>43359</v>
      </c>
      <c r="B23" s="319">
        <f>GGR7A!B23+GGR7B!B23</f>
        <v>2637695</v>
      </c>
      <c r="C23" s="319">
        <f>GGR7A!C23+GGR7B!D23</f>
        <v>100000</v>
      </c>
      <c r="D23" s="321"/>
      <c r="E23" s="53">
        <f t="shared" si="2"/>
        <v>2737695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</row>
    <row r="24" spans="1:50" ht="24" customHeight="1" x14ac:dyDescent="0.2">
      <c r="A24" s="50">
        <f t="shared" si="1"/>
        <v>43360</v>
      </c>
      <c r="B24" s="319">
        <f>GGR7A!B24+GGR7B!B24</f>
        <v>773570</v>
      </c>
      <c r="C24" s="319">
        <f>GGR7A!C24+GGR7B!D24</f>
        <v>0</v>
      </c>
      <c r="D24" s="321"/>
      <c r="E24" s="53">
        <f t="shared" si="2"/>
        <v>773570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50" ht="24" customHeight="1" x14ac:dyDescent="0.2">
      <c r="A25" s="50">
        <f t="shared" si="1"/>
        <v>43361</v>
      </c>
      <c r="B25" s="319">
        <f>GGR7A!B25+GGR7B!B25</f>
        <v>2420300</v>
      </c>
      <c r="C25" s="319">
        <f>GGR7A!C25+GGR7B!D25</f>
        <v>624300</v>
      </c>
      <c r="D25" s="321"/>
      <c r="E25" s="53">
        <f t="shared" si="2"/>
        <v>3044600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</row>
    <row r="26" spans="1:50" ht="24" customHeight="1" x14ac:dyDescent="0.2">
      <c r="A26" s="50">
        <f t="shared" si="1"/>
        <v>43362</v>
      </c>
      <c r="B26" s="319">
        <f>GGR7A!B26+GGR7B!B26</f>
        <v>1233795</v>
      </c>
      <c r="C26" s="319">
        <f>GGR7A!C26+GGR7B!D26</f>
        <v>660000</v>
      </c>
      <c r="D26" s="321"/>
      <c r="E26" s="53">
        <f t="shared" si="2"/>
        <v>1893795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</row>
    <row r="27" spans="1:50" ht="24" customHeight="1" x14ac:dyDescent="0.2">
      <c r="A27" s="50">
        <f t="shared" si="1"/>
        <v>43363</v>
      </c>
      <c r="B27" s="319">
        <f>GGR7A!B27+GGR7B!B27</f>
        <v>1557215</v>
      </c>
      <c r="C27" s="319">
        <f>GGR7A!C27+GGR7B!D27</f>
        <v>700000</v>
      </c>
      <c r="D27" s="321"/>
      <c r="E27" s="53">
        <f t="shared" si="2"/>
        <v>2257215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</row>
    <row r="28" spans="1:50" ht="24" customHeight="1" x14ac:dyDescent="0.2">
      <c r="A28" s="50">
        <f t="shared" si="1"/>
        <v>43364</v>
      </c>
      <c r="B28" s="319">
        <f>GGR7A!B28+GGR7B!B28</f>
        <v>1953005</v>
      </c>
      <c r="C28" s="319">
        <f>GGR7A!C28+GGR7B!D28</f>
        <v>5227000</v>
      </c>
      <c r="D28" s="321"/>
      <c r="E28" s="53">
        <f t="shared" si="2"/>
        <v>7180005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</row>
    <row r="29" spans="1:50" ht="24" customHeight="1" x14ac:dyDescent="0.2">
      <c r="A29" s="50">
        <f t="shared" si="1"/>
        <v>43365</v>
      </c>
      <c r="B29" s="319">
        <f>GGR7A!B29+GGR7B!B29</f>
        <v>3460185</v>
      </c>
      <c r="C29" s="319">
        <f>GGR7A!C29+GGR7B!D29</f>
        <v>1372500</v>
      </c>
      <c r="D29" s="321"/>
      <c r="E29" s="53">
        <f t="shared" si="2"/>
        <v>4832685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</row>
    <row r="30" spans="1:50" ht="24" customHeight="1" x14ac:dyDescent="0.2">
      <c r="A30" s="50">
        <f t="shared" si="1"/>
        <v>43366</v>
      </c>
      <c r="B30" s="319">
        <f>GGR7A!B30+GGR7B!B30</f>
        <v>1990430</v>
      </c>
      <c r="C30" s="319">
        <f>GGR7A!C30+GGR7B!D30</f>
        <v>400000</v>
      </c>
      <c r="D30" s="321"/>
      <c r="E30" s="53">
        <f t="shared" si="2"/>
        <v>2390430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</row>
    <row r="31" spans="1:50" ht="24" customHeight="1" x14ac:dyDescent="0.2">
      <c r="A31" s="50">
        <f t="shared" si="1"/>
        <v>43367</v>
      </c>
      <c r="B31" s="319">
        <f>GGR7A!B31+GGR7B!B31</f>
        <v>2895000</v>
      </c>
      <c r="C31" s="319">
        <f>GGR7A!C31+GGR7B!D31</f>
        <v>1011145.1699999999</v>
      </c>
      <c r="D31" s="321"/>
      <c r="E31" s="53">
        <f t="shared" si="2"/>
        <v>3906145.17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</row>
    <row r="32" spans="1:50" ht="24" customHeight="1" x14ac:dyDescent="0.2">
      <c r="A32" s="50">
        <f t="shared" si="1"/>
        <v>43368</v>
      </c>
      <c r="B32" s="319">
        <f>GGR7A!B32+GGR7B!B32</f>
        <v>3331180</v>
      </c>
      <c r="C32" s="319">
        <f>GGR7A!C32+GGR7B!D32</f>
        <v>252000</v>
      </c>
      <c r="D32" s="321"/>
      <c r="E32" s="53">
        <f t="shared" si="2"/>
        <v>3583180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</row>
    <row r="33" spans="1:56" ht="24" customHeight="1" x14ac:dyDescent="0.2">
      <c r="A33" s="50">
        <f t="shared" si="1"/>
        <v>43369</v>
      </c>
      <c r="B33" s="319">
        <f>GGR7A!B33+GGR7B!B33</f>
        <v>2170300</v>
      </c>
      <c r="C33" s="319">
        <f>GGR7A!C33+GGR7B!D33</f>
        <v>111000</v>
      </c>
      <c r="D33" s="321"/>
      <c r="E33" s="53">
        <f t="shared" si="2"/>
        <v>2281300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</row>
    <row r="34" spans="1:56" ht="24" customHeight="1" x14ac:dyDescent="0.2">
      <c r="A34" s="50">
        <f t="shared" si="1"/>
        <v>43370</v>
      </c>
      <c r="B34" s="319">
        <f>GGR7A!B34+GGR7B!B34</f>
        <v>1522400</v>
      </c>
      <c r="C34" s="319">
        <f>GGR7A!C34+GGR7B!D34</f>
        <v>2629000</v>
      </c>
      <c r="D34" s="321"/>
      <c r="E34" s="53">
        <f t="shared" si="2"/>
        <v>4151400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</row>
    <row r="35" spans="1:56" ht="24" customHeight="1" x14ac:dyDescent="0.2">
      <c r="A35" s="50">
        <f t="shared" si="1"/>
        <v>43371</v>
      </c>
      <c r="B35" s="319">
        <f>GGR7A!B35+GGR7B!B35</f>
        <v>2100450</v>
      </c>
      <c r="C35" s="319">
        <f>GGR7A!C35+GGR7B!D35</f>
        <v>831919.61</v>
      </c>
      <c r="D35" s="321"/>
      <c r="E35" s="53">
        <f t="shared" si="2"/>
        <v>2932369.61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</row>
    <row r="36" spans="1:56" ht="24" customHeight="1" x14ac:dyDescent="0.2">
      <c r="A36" s="50">
        <f t="shared" si="1"/>
        <v>43372</v>
      </c>
      <c r="B36" s="319">
        <f>GGR7A!B36+GGR7B!B36</f>
        <v>3078570</v>
      </c>
      <c r="C36" s="319">
        <f>GGR7A!C36+GGR7B!D36</f>
        <v>1270000</v>
      </c>
      <c r="D36" s="321"/>
      <c r="E36" s="53">
        <f t="shared" si="2"/>
        <v>4348570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</row>
    <row r="37" spans="1:56" ht="24" customHeight="1" x14ac:dyDescent="0.2">
      <c r="A37" s="50">
        <f t="shared" si="1"/>
        <v>43373</v>
      </c>
      <c r="B37" s="319">
        <f>GGR7A!B37+GGR7B!B37</f>
        <v>2130185</v>
      </c>
      <c r="C37" s="319">
        <f>GGR7A!C37+GGR7B!D37</f>
        <v>230000</v>
      </c>
      <c r="D37" s="321"/>
      <c r="E37" s="53">
        <f t="shared" si="2"/>
        <v>2360185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</row>
    <row r="38" spans="1:56" s="72" customFormat="1" ht="24" customHeight="1" thickBot="1" x14ac:dyDescent="0.25">
      <c r="A38" s="50"/>
      <c r="B38" s="319">
        <f>GGR7A!B38+GGR7B!B38</f>
        <v>0</v>
      </c>
      <c r="C38" s="319">
        <f>GGR7A!C38+GGR7B!D38</f>
        <v>0</v>
      </c>
      <c r="D38" s="313"/>
      <c r="E38" s="53">
        <f t="shared" si="2"/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</row>
    <row r="39" spans="1:56" ht="24" customHeight="1" thickBot="1" x14ac:dyDescent="0.25">
      <c r="A39" s="394" t="s">
        <v>41</v>
      </c>
      <c r="B39" s="4"/>
      <c r="C39" s="4"/>
      <c r="D39" s="313"/>
      <c r="E39" s="53">
        <f t="shared" si="2"/>
        <v>0</v>
      </c>
      <c r="F39" s="53"/>
      <c r="G39" s="13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</row>
    <row r="40" spans="1:56" ht="9.9499999999999993" customHeight="1" x14ac:dyDescent="0.2">
      <c r="A40" s="57"/>
      <c r="B40" s="130"/>
      <c r="C40" s="53"/>
      <c r="D40" s="53"/>
      <c r="E40" s="53"/>
      <c r="F40" s="53"/>
      <c r="G40" s="13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</row>
    <row r="41" spans="1:56" ht="9.9499999999999993" customHeight="1" x14ac:dyDescent="0.2">
      <c r="A41" s="132"/>
      <c r="B41" s="64"/>
      <c r="C41" s="64"/>
      <c r="D41" s="64"/>
      <c r="E41" s="64"/>
      <c r="F41" s="64"/>
      <c r="G41" s="127"/>
    </row>
    <row r="42" spans="1:56" ht="24.95" customHeight="1" x14ac:dyDescent="0.2">
      <c r="A42" s="51" t="s">
        <v>28</v>
      </c>
      <c r="B42" s="133">
        <f>SUM(B8:B41)</f>
        <v>76269994.569999993</v>
      </c>
      <c r="C42" s="133">
        <f>SUM(C8:C41)</f>
        <v>88982143.579999998</v>
      </c>
      <c r="D42" s="133"/>
      <c r="E42" s="134">
        <f>SUM(E7:E39)</f>
        <v>165252138.15000001</v>
      </c>
      <c r="F42" s="97"/>
      <c r="G42" s="127"/>
    </row>
    <row r="43" spans="1:56" ht="9.9499999999999993" customHeight="1" x14ac:dyDescent="0.2">
      <c r="A43" s="44"/>
      <c r="B43" s="44"/>
      <c r="C43" s="44"/>
      <c r="D43" s="44"/>
      <c r="E43" s="44"/>
      <c r="F43" s="44"/>
      <c r="G43" s="127"/>
    </row>
    <row r="44" spans="1:56" ht="24.95" customHeight="1" x14ac:dyDescent="0.25">
      <c r="A44" s="312"/>
      <c r="B44" s="8"/>
      <c r="C44" s="8"/>
      <c r="G44" s="127"/>
    </row>
    <row r="45" spans="1:56" ht="24.95" customHeight="1" x14ac:dyDescent="0.2">
      <c r="B45" s="136"/>
      <c r="G45" s="127"/>
    </row>
    <row r="46" spans="1:56" ht="22.5" customHeight="1" x14ac:dyDescent="0.2">
      <c r="G46" s="127"/>
    </row>
    <row r="47" spans="1:56" ht="24.95" customHeight="1" x14ac:dyDescent="0.25">
      <c r="B47" s="71" t="s">
        <v>49</v>
      </c>
    </row>
    <row r="48" spans="1:56" ht="7.5" customHeight="1" x14ac:dyDescent="0.2"/>
    <row r="50" spans="1:12" x14ac:dyDescent="0.2">
      <c r="L50" s="127"/>
    </row>
    <row r="51" spans="1:12" x14ac:dyDescent="0.2">
      <c r="L51" s="127"/>
    </row>
    <row r="53" spans="1:12" x14ac:dyDescent="0.2">
      <c r="A53" s="200"/>
    </row>
    <row r="54" spans="1:12" x14ac:dyDescent="0.2">
      <c r="I54" s="127">
        <v>1604133.52</v>
      </c>
    </row>
    <row r="59" spans="1:12" x14ac:dyDescent="0.2">
      <c r="I59" s="127">
        <v>4359588.25</v>
      </c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5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59"/>
  <sheetViews>
    <sheetView topLeftCell="A22" workbookViewId="0">
      <selection activeCell="B8" sqref="B8:C37"/>
    </sheetView>
  </sheetViews>
  <sheetFormatPr defaultRowHeight="12.75" x14ac:dyDescent="0.2"/>
  <cols>
    <col min="1" max="1" width="15.7109375" customWidth="1"/>
    <col min="2" max="2" width="21.28515625" style="359" customWidth="1"/>
    <col min="3" max="3" width="20.7109375" style="359" customWidth="1"/>
    <col min="4" max="4" width="22.85546875" customWidth="1"/>
    <col min="5" max="5" width="23.28515625" customWidth="1"/>
    <col min="6" max="6" width="15.7109375" customWidth="1"/>
    <col min="8" max="8" width="4.42578125" style="127" customWidth="1"/>
    <col min="9" max="9" width="1.5703125" style="127" customWidth="1"/>
    <col min="10" max="10" width="4.7109375" customWidth="1"/>
    <col min="11" max="11" width="4.42578125" customWidth="1"/>
    <col min="12" max="12" width="23" customWidth="1"/>
  </cols>
  <sheetData>
    <row r="1" spans="1:50" x14ac:dyDescent="0.2">
      <c r="F1" s="318" t="s">
        <v>245</v>
      </c>
    </row>
    <row r="2" spans="1:50" ht="18.75" customHeight="1" x14ac:dyDescent="0.3">
      <c r="A2" s="529" t="s">
        <v>248</v>
      </c>
      <c r="B2" s="529"/>
      <c r="C2" s="529"/>
      <c r="D2" s="529"/>
      <c r="E2" s="529"/>
      <c r="F2" s="529"/>
      <c r="G2" s="200"/>
      <c r="H2" s="341"/>
    </row>
    <row r="3" spans="1:50" ht="18.75" customHeight="1" x14ac:dyDescent="0.2">
      <c r="A3" s="529" t="str">
        <f>+'GGR1'!B4</f>
        <v xml:space="preserve">           FOR  THE  MONTH  ENDED :      </v>
      </c>
      <c r="B3" s="529"/>
      <c r="C3" s="529"/>
      <c r="D3" s="529"/>
      <c r="E3" s="529"/>
      <c r="F3" s="529"/>
      <c r="G3" s="200"/>
      <c r="H3" s="341"/>
      <c r="M3" s="338"/>
    </row>
    <row r="4" spans="1:50" x14ac:dyDescent="0.2">
      <c r="E4" s="338"/>
      <c r="F4" s="338"/>
      <c r="G4" s="200"/>
      <c r="H4" s="341"/>
    </row>
    <row r="5" spans="1:50" ht="18" customHeight="1" x14ac:dyDescent="0.2">
      <c r="A5" s="395" t="s">
        <v>26</v>
      </c>
      <c r="B5" s="357" t="s">
        <v>246</v>
      </c>
      <c r="C5" s="357" t="s">
        <v>247</v>
      </c>
      <c r="D5" s="104"/>
      <c r="E5" s="104" t="s">
        <v>46</v>
      </c>
      <c r="F5" s="104"/>
    </row>
    <row r="6" spans="1:50" ht="18" customHeight="1" x14ac:dyDescent="0.2">
      <c r="A6" s="48"/>
      <c r="B6" s="358" t="s">
        <v>47</v>
      </c>
      <c r="C6" s="358" t="s">
        <v>47</v>
      </c>
      <c r="D6" s="128"/>
      <c r="E6" s="128" t="s">
        <v>48</v>
      </c>
      <c r="F6" s="128"/>
    </row>
    <row r="7" spans="1:50" ht="15" customHeight="1" x14ac:dyDescent="0.2">
      <c r="A7" s="4"/>
      <c r="B7" s="360"/>
      <c r="C7" s="361"/>
      <c r="D7" s="105"/>
      <c r="E7" s="4"/>
      <c r="F7" s="4"/>
      <c r="H7"/>
      <c r="I7"/>
    </row>
    <row r="8" spans="1:50" ht="24" customHeight="1" x14ac:dyDescent="0.2">
      <c r="A8" s="50">
        <f>'GGR1'!B9</f>
        <v>43344</v>
      </c>
      <c r="B8" s="402">
        <v>3394805</v>
      </c>
      <c r="C8" s="402">
        <v>28443000</v>
      </c>
      <c r="D8" s="105"/>
      <c r="E8" s="53">
        <f t="shared" ref="E8:E16" si="0">B8+C8</f>
        <v>31837805</v>
      </c>
      <c r="F8" s="4"/>
      <c r="H8"/>
      <c r="I8"/>
    </row>
    <row r="9" spans="1:50" ht="24" customHeight="1" x14ac:dyDescent="0.2">
      <c r="A9" s="50">
        <f>A8+1</f>
        <v>43345</v>
      </c>
      <c r="B9" s="402">
        <v>1420750</v>
      </c>
      <c r="C9" s="402">
        <v>4258000</v>
      </c>
      <c r="D9" s="105"/>
      <c r="E9" s="53">
        <f t="shared" si="0"/>
        <v>5678750</v>
      </c>
      <c r="F9" s="4"/>
      <c r="H9"/>
      <c r="I9"/>
    </row>
    <row r="10" spans="1:50" ht="24" customHeight="1" x14ac:dyDescent="0.2">
      <c r="A10" s="50">
        <f t="shared" ref="A10:A37" si="1">A9+1</f>
        <v>43346</v>
      </c>
      <c r="B10" s="402">
        <v>3238475</v>
      </c>
      <c r="C10" s="402">
        <v>11135300</v>
      </c>
      <c r="D10" s="53"/>
      <c r="E10" s="53">
        <f t="shared" si="0"/>
        <v>14373775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</row>
    <row r="11" spans="1:50" ht="24" customHeight="1" x14ac:dyDescent="0.2">
      <c r="A11" s="50">
        <f t="shared" si="1"/>
        <v>43347</v>
      </c>
      <c r="B11" s="402">
        <v>3558400</v>
      </c>
      <c r="C11" s="402">
        <v>1689300</v>
      </c>
      <c r="D11" s="53"/>
      <c r="E11" s="53">
        <f t="shared" si="0"/>
        <v>5247700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</row>
    <row r="12" spans="1:50" ht="24" customHeight="1" x14ac:dyDescent="0.2">
      <c r="A12" s="50">
        <f t="shared" si="1"/>
        <v>43348</v>
      </c>
      <c r="B12" s="402">
        <v>474300</v>
      </c>
      <c r="C12" s="402">
        <v>425000</v>
      </c>
      <c r="D12" s="53"/>
      <c r="E12" s="53">
        <f t="shared" si="0"/>
        <v>899300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</row>
    <row r="13" spans="1:50" ht="24" customHeight="1" x14ac:dyDescent="0.2">
      <c r="A13" s="50">
        <f t="shared" si="1"/>
        <v>43349</v>
      </c>
      <c r="B13" s="402">
        <v>1515460</v>
      </c>
      <c r="C13" s="402">
        <v>517600</v>
      </c>
      <c r="D13" s="53"/>
      <c r="E13" s="53">
        <f t="shared" si="0"/>
        <v>2033060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</row>
    <row r="14" spans="1:50" ht="24" customHeight="1" x14ac:dyDescent="0.2">
      <c r="A14" s="50">
        <f t="shared" si="1"/>
        <v>43350</v>
      </c>
      <c r="B14" s="402">
        <v>3813895</v>
      </c>
      <c r="C14" s="402">
        <v>400000</v>
      </c>
      <c r="D14" s="53"/>
      <c r="E14" s="53">
        <f t="shared" si="0"/>
        <v>4213895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</row>
    <row r="15" spans="1:50" ht="24" customHeight="1" x14ac:dyDescent="0.2">
      <c r="A15" s="50">
        <f t="shared" si="1"/>
        <v>43351</v>
      </c>
      <c r="B15" s="402">
        <v>1182005</v>
      </c>
      <c r="C15" s="402">
        <v>403100</v>
      </c>
      <c r="D15" s="53"/>
      <c r="E15" s="53">
        <f t="shared" si="0"/>
        <v>1585105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</row>
    <row r="16" spans="1:50" ht="24" customHeight="1" x14ac:dyDescent="0.2">
      <c r="A16" s="50">
        <f t="shared" si="1"/>
        <v>43352</v>
      </c>
      <c r="B16" s="402">
        <v>1439600</v>
      </c>
      <c r="C16" s="402">
        <v>200000</v>
      </c>
      <c r="D16" s="53"/>
      <c r="E16" s="53">
        <f t="shared" si="0"/>
        <v>1639600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</row>
    <row r="17" spans="1:50" ht="24" customHeight="1" x14ac:dyDescent="0.2">
      <c r="A17" s="50">
        <f t="shared" si="1"/>
        <v>43353</v>
      </c>
      <c r="B17" s="402">
        <v>2890000</v>
      </c>
      <c r="C17" s="402">
        <v>0</v>
      </c>
      <c r="D17" s="53"/>
      <c r="E17" s="53">
        <f>B17+C17</f>
        <v>2890000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</row>
    <row r="18" spans="1:50" ht="24" customHeight="1" x14ac:dyDescent="0.2">
      <c r="A18" s="50">
        <f t="shared" si="1"/>
        <v>43354</v>
      </c>
      <c r="B18" s="402">
        <v>3292300</v>
      </c>
      <c r="C18" s="402">
        <v>219200</v>
      </c>
      <c r="D18" s="53"/>
      <c r="E18" s="53">
        <f t="shared" ref="E18:E39" si="2">B18+C18</f>
        <v>3511500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</row>
    <row r="19" spans="1:50" ht="24" customHeight="1" x14ac:dyDescent="0.2">
      <c r="A19" s="50">
        <f t="shared" si="1"/>
        <v>43355</v>
      </c>
      <c r="B19" s="402">
        <v>5535250</v>
      </c>
      <c r="C19" s="402">
        <v>3000000</v>
      </c>
      <c r="D19" s="53"/>
      <c r="E19" s="53">
        <f t="shared" si="2"/>
        <v>8535250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</row>
    <row r="20" spans="1:50" ht="24" customHeight="1" x14ac:dyDescent="0.2">
      <c r="A20" s="50">
        <f t="shared" si="1"/>
        <v>43356</v>
      </c>
      <c r="B20" s="402">
        <v>5226250</v>
      </c>
      <c r="C20" s="402">
        <v>1119200</v>
      </c>
      <c r="D20" s="53"/>
      <c r="E20" s="53">
        <f t="shared" si="2"/>
        <v>6345450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</row>
    <row r="21" spans="1:50" ht="24" customHeight="1" x14ac:dyDescent="0.2">
      <c r="A21" s="50">
        <f t="shared" si="1"/>
        <v>43357</v>
      </c>
      <c r="B21" s="402">
        <v>1527000</v>
      </c>
      <c r="C21" s="402">
        <v>13350000</v>
      </c>
      <c r="D21" s="53"/>
      <c r="E21" s="53">
        <f t="shared" si="2"/>
        <v>14877000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</row>
    <row r="22" spans="1:50" ht="24" customHeight="1" x14ac:dyDescent="0.2">
      <c r="A22" s="50">
        <f t="shared" si="1"/>
        <v>43358</v>
      </c>
      <c r="B22" s="402">
        <v>1495950</v>
      </c>
      <c r="C22" s="402">
        <v>410000</v>
      </c>
      <c r="D22" s="53"/>
      <c r="E22" s="53">
        <f t="shared" si="2"/>
        <v>1905950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</row>
    <row r="23" spans="1:50" ht="24" customHeight="1" x14ac:dyDescent="0.2">
      <c r="A23" s="50">
        <f t="shared" si="1"/>
        <v>43359</v>
      </c>
      <c r="B23" s="402">
        <v>2637695</v>
      </c>
      <c r="C23" s="402">
        <v>100000</v>
      </c>
      <c r="D23" s="53"/>
      <c r="E23" s="53">
        <f t="shared" si="2"/>
        <v>2737695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</row>
    <row r="24" spans="1:50" ht="24" customHeight="1" x14ac:dyDescent="0.2">
      <c r="A24" s="50">
        <f t="shared" si="1"/>
        <v>43360</v>
      </c>
      <c r="B24" s="402">
        <v>773570</v>
      </c>
      <c r="C24" s="402">
        <v>0</v>
      </c>
      <c r="D24" s="53"/>
      <c r="E24" s="53">
        <f t="shared" si="2"/>
        <v>773570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</row>
    <row r="25" spans="1:50" ht="24" customHeight="1" x14ac:dyDescent="0.2">
      <c r="A25" s="50">
        <f t="shared" si="1"/>
        <v>43361</v>
      </c>
      <c r="B25" s="402">
        <v>2420300</v>
      </c>
      <c r="C25" s="402">
        <v>624300</v>
      </c>
      <c r="D25" s="53"/>
      <c r="E25" s="53">
        <f t="shared" si="2"/>
        <v>3044600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</row>
    <row r="26" spans="1:50" ht="24" customHeight="1" x14ac:dyDescent="0.2">
      <c r="A26" s="50">
        <f t="shared" si="1"/>
        <v>43362</v>
      </c>
      <c r="B26" s="402">
        <v>1233795</v>
      </c>
      <c r="C26" s="402">
        <v>660000</v>
      </c>
      <c r="D26" s="53"/>
      <c r="E26" s="53">
        <f t="shared" si="2"/>
        <v>1893795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</row>
    <row r="27" spans="1:50" ht="24" customHeight="1" x14ac:dyDescent="0.2">
      <c r="A27" s="50">
        <f t="shared" si="1"/>
        <v>43363</v>
      </c>
      <c r="B27" s="402">
        <v>1557215</v>
      </c>
      <c r="C27" s="402">
        <v>700000</v>
      </c>
      <c r="D27" s="53"/>
      <c r="E27" s="53">
        <f t="shared" si="2"/>
        <v>2257215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</row>
    <row r="28" spans="1:50" ht="24" customHeight="1" x14ac:dyDescent="0.2">
      <c r="A28" s="50">
        <f t="shared" si="1"/>
        <v>43364</v>
      </c>
      <c r="B28" s="402">
        <v>1953005</v>
      </c>
      <c r="C28" s="402">
        <v>5227000</v>
      </c>
      <c r="D28" s="53"/>
      <c r="E28" s="53">
        <f t="shared" si="2"/>
        <v>7180005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</row>
    <row r="29" spans="1:50" ht="24" customHeight="1" x14ac:dyDescent="0.2">
      <c r="A29" s="50">
        <f t="shared" si="1"/>
        <v>43365</v>
      </c>
      <c r="B29" s="402">
        <v>3460185</v>
      </c>
      <c r="C29" s="402">
        <v>1372500</v>
      </c>
      <c r="D29" s="53"/>
      <c r="E29" s="53">
        <f t="shared" si="2"/>
        <v>4832685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</row>
    <row r="30" spans="1:50" ht="24" customHeight="1" x14ac:dyDescent="0.2">
      <c r="A30" s="50">
        <f t="shared" si="1"/>
        <v>43366</v>
      </c>
      <c r="B30" s="402">
        <v>1990430</v>
      </c>
      <c r="C30" s="402">
        <v>400000</v>
      </c>
      <c r="D30" s="53"/>
      <c r="E30" s="53">
        <f t="shared" si="2"/>
        <v>2390430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</row>
    <row r="31" spans="1:50" ht="24" customHeight="1" x14ac:dyDescent="0.2">
      <c r="A31" s="50">
        <f t="shared" si="1"/>
        <v>43367</v>
      </c>
      <c r="B31" s="402">
        <v>2895000</v>
      </c>
      <c r="C31" s="402">
        <v>660000</v>
      </c>
      <c r="D31" s="53"/>
      <c r="E31" s="53">
        <f t="shared" si="2"/>
        <v>3555000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</row>
    <row r="32" spans="1:50" ht="24" customHeight="1" x14ac:dyDescent="0.2">
      <c r="A32" s="50">
        <f t="shared" si="1"/>
        <v>43368</v>
      </c>
      <c r="B32" s="402">
        <v>3331180</v>
      </c>
      <c r="C32" s="402">
        <v>252000</v>
      </c>
      <c r="D32" s="53"/>
      <c r="E32" s="53">
        <f t="shared" si="2"/>
        <v>3583180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</row>
    <row r="33" spans="1:56" ht="24" customHeight="1" x14ac:dyDescent="0.2">
      <c r="A33" s="50">
        <f t="shared" si="1"/>
        <v>43369</v>
      </c>
      <c r="B33" s="402">
        <v>2170300</v>
      </c>
      <c r="C33" s="402">
        <v>111000</v>
      </c>
      <c r="D33" s="53"/>
      <c r="E33" s="53">
        <f t="shared" si="2"/>
        <v>2281300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</row>
    <row r="34" spans="1:56" ht="24" customHeight="1" x14ac:dyDescent="0.2">
      <c r="A34" s="50">
        <f t="shared" si="1"/>
        <v>43370</v>
      </c>
      <c r="B34" s="402">
        <v>1522400</v>
      </c>
      <c r="C34" s="402">
        <v>2629000</v>
      </c>
      <c r="D34" s="53"/>
      <c r="E34" s="53">
        <f t="shared" si="2"/>
        <v>4151400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</row>
    <row r="35" spans="1:56" ht="24" customHeight="1" x14ac:dyDescent="0.2">
      <c r="A35" s="50">
        <f t="shared" si="1"/>
        <v>43371</v>
      </c>
      <c r="B35" s="402">
        <v>2100450</v>
      </c>
      <c r="C35" s="402">
        <v>300000</v>
      </c>
      <c r="D35" s="53"/>
      <c r="E35" s="53">
        <f t="shared" si="2"/>
        <v>2400450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</row>
    <row r="36" spans="1:56" ht="24" customHeight="1" x14ac:dyDescent="0.2">
      <c r="A36" s="50">
        <f t="shared" si="1"/>
        <v>43372</v>
      </c>
      <c r="B36" s="402">
        <v>3078570</v>
      </c>
      <c r="C36" s="402">
        <v>1270000</v>
      </c>
      <c r="D36" s="53"/>
      <c r="E36" s="53">
        <f t="shared" si="2"/>
        <v>4348570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</row>
    <row r="37" spans="1:56" ht="24" customHeight="1" x14ac:dyDescent="0.2">
      <c r="A37" s="50">
        <f t="shared" si="1"/>
        <v>43373</v>
      </c>
      <c r="B37" s="402">
        <v>2130185</v>
      </c>
      <c r="C37" s="402">
        <v>230000</v>
      </c>
      <c r="D37" s="53"/>
      <c r="E37" s="53">
        <f>B37+C37</f>
        <v>2360185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</row>
    <row r="38" spans="1:56" s="72" customFormat="1" ht="24" customHeight="1" thickBot="1" x14ac:dyDescent="0.25">
      <c r="A38" s="50"/>
      <c r="B38" s="402"/>
      <c r="C38" s="402"/>
      <c r="D38" s="313"/>
      <c r="E38" s="53">
        <f>B38+C38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</row>
    <row r="39" spans="1:56" ht="24" customHeight="1" thickBot="1" x14ac:dyDescent="0.25">
      <c r="A39" s="394" t="s">
        <v>41</v>
      </c>
      <c r="B39" s="362"/>
      <c r="C39" s="362"/>
      <c r="D39" s="313"/>
      <c r="E39" s="53">
        <f t="shared" si="2"/>
        <v>0</v>
      </c>
      <c r="F39" s="53"/>
      <c r="G39" s="13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</row>
    <row r="40" spans="1:56" ht="9.9499999999999993" customHeight="1" x14ac:dyDescent="0.2">
      <c r="A40" s="57"/>
      <c r="B40" s="363"/>
      <c r="C40" s="364"/>
      <c r="D40" s="53"/>
      <c r="E40" s="53"/>
      <c r="F40" s="53"/>
      <c r="G40" s="13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</row>
    <row r="41" spans="1:56" ht="9.9499999999999993" customHeight="1" x14ac:dyDescent="0.2">
      <c r="A41" s="132"/>
      <c r="B41" s="365"/>
      <c r="C41" s="365"/>
      <c r="D41" s="64"/>
      <c r="E41" s="64"/>
      <c r="F41" s="64"/>
      <c r="G41" s="127"/>
    </row>
    <row r="42" spans="1:56" ht="24.95" customHeight="1" x14ac:dyDescent="0.2">
      <c r="A42" s="51" t="s">
        <v>28</v>
      </c>
      <c r="B42" s="476">
        <f>SUM(B8:B41)</f>
        <v>73258720</v>
      </c>
      <c r="C42" s="476">
        <f>SUM(C8:C41)</f>
        <v>80105500</v>
      </c>
      <c r="D42" s="133"/>
      <c r="E42" s="484">
        <f>SUM(E7:E39)</f>
        <v>153364220</v>
      </c>
      <c r="F42" s="97"/>
      <c r="G42" s="127"/>
    </row>
    <row r="43" spans="1:56" ht="9.9499999999999993" customHeight="1" x14ac:dyDescent="0.2">
      <c r="A43" s="44"/>
      <c r="B43" s="366"/>
      <c r="C43" s="366"/>
      <c r="D43" s="44"/>
      <c r="E43" s="44"/>
      <c r="F43" s="44"/>
      <c r="G43" s="127"/>
    </row>
    <row r="44" spans="1:56" ht="24.95" customHeight="1" x14ac:dyDescent="0.25">
      <c r="A44" s="312"/>
      <c r="G44" s="127"/>
    </row>
    <row r="45" spans="1:56" ht="24.95" customHeight="1" x14ac:dyDescent="0.2">
      <c r="B45" s="367"/>
      <c r="G45" s="127"/>
    </row>
    <row r="46" spans="1:56" ht="22.5" customHeight="1" x14ac:dyDescent="0.2">
      <c r="G46" s="127"/>
    </row>
    <row r="47" spans="1:56" ht="24.95" customHeight="1" x14ac:dyDescent="0.25">
      <c r="B47" s="369" t="s">
        <v>49</v>
      </c>
    </row>
    <row r="48" spans="1:56" ht="7.5" customHeight="1" x14ac:dyDescent="0.2"/>
    <row r="50" spans="1:12" x14ac:dyDescent="0.2">
      <c r="L50" s="127"/>
    </row>
    <row r="51" spans="1:12" x14ac:dyDescent="0.2">
      <c r="L51" s="127"/>
    </row>
    <row r="53" spans="1:12" x14ac:dyDescent="0.2">
      <c r="A53" s="200"/>
    </row>
    <row r="54" spans="1:12" x14ac:dyDescent="0.2">
      <c r="I54" s="127">
        <v>1604133.52</v>
      </c>
    </row>
    <row r="59" spans="1:12" x14ac:dyDescent="0.2">
      <c r="I59" s="127">
        <v>4359588.25</v>
      </c>
    </row>
  </sheetData>
  <mergeCells count="2">
    <mergeCell ref="A2:F2"/>
    <mergeCell ref="A3:F3"/>
  </mergeCells>
  <phoneticPr fontId="54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5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E56"/>
  <sheetViews>
    <sheetView topLeftCell="A25" workbookViewId="0">
      <selection activeCell="G8" sqref="G8:G37"/>
    </sheetView>
  </sheetViews>
  <sheetFormatPr defaultRowHeight="12.75" x14ac:dyDescent="0.2"/>
  <cols>
    <col min="1" max="1" width="15.7109375" customWidth="1"/>
    <col min="2" max="2" width="21.28515625" customWidth="1"/>
    <col min="3" max="3" width="24.5703125" customWidth="1"/>
    <col min="4" max="5" width="22.85546875" customWidth="1"/>
    <col min="6" max="6" width="24.7109375" customWidth="1"/>
    <col min="7" max="7" width="11.42578125" style="325" customWidth="1"/>
    <col min="8" max="8" width="13" style="321" customWidth="1"/>
    <col min="9" max="9" width="11.42578125" style="127" customWidth="1"/>
    <col min="10" max="10" width="1.5703125" style="127" customWidth="1"/>
    <col min="11" max="11" width="6.7109375" customWidth="1"/>
    <col min="12" max="12" width="23" style="321" customWidth="1"/>
    <col min="14" max="14" width="12.85546875" bestFit="1" customWidth="1"/>
  </cols>
  <sheetData>
    <row r="1" spans="1:51" x14ac:dyDescent="0.2">
      <c r="G1" s="414" t="s">
        <v>250</v>
      </c>
    </row>
    <row r="2" spans="1:51" ht="18.75" customHeight="1" x14ac:dyDescent="0.3">
      <c r="A2" s="42" t="s">
        <v>249</v>
      </c>
      <c r="B2" s="35"/>
      <c r="C2" s="35"/>
      <c r="D2" s="35"/>
      <c r="E2" s="336"/>
      <c r="F2" s="336"/>
      <c r="G2" s="415"/>
      <c r="H2" s="340"/>
    </row>
    <row r="3" spans="1:51" ht="18.75" customHeight="1" x14ac:dyDescent="0.2">
      <c r="A3" s="42" t="str">
        <f>+'GGR1'!B4</f>
        <v xml:space="preserve">           FOR  THE  MONTH  ENDED :      </v>
      </c>
      <c r="B3" s="35"/>
      <c r="C3" s="35"/>
      <c r="D3" s="35"/>
      <c r="E3" s="336"/>
      <c r="F3" s="336"/>
      <c r="G3" s="415"/>
      <c r="H3" s="340"/>
    </row>
    <row r="4" spans="1:51" x14ac:dyDescent="0.2">
      <c r="E4" s="200"/>
      <c r="F4" s="338"/>
      <c r="G4" s="416"/>
      <c r="H4" s="340"/>
    </row>
    <row r="5" spans="1:51" ht="30" customHeight="1" x14ac:dyDescent="0.2">
      <c r="A5" s="398" t="s">
        <v>26</v>
      </c>
      <c r="B5" s="396" t="s">
        <v>260</v>
      </c>
      <c r="C5" s="104" t="s">
        <v>261</v>
      </c>
      <c r="D5" s="104" t="s">
        <v>268</v>
      </c>
      <c r="E5" s="104" t="s">
        <v>267</v>
      </c>
      <c r="F5" s="104" t="s">
        <v>46</v>
      </c>
      <c r="G5" s="417" t="s">
        <v>256</v>
      </c>
    </row>
    <row r="6" spans="1:51" ht="18" customHeight="1" x14ac:dyDescent="0.2">
      <c r="A6" s="4"/>
      <c r="B6" s="397" t="s">
        <v>47</v>
      </c>
      <c r="C6" s="128" t="s">
        <v>47</v>
      </c>
      <c r="D6" s="128" t="s">
        <v>47</v>
      </c>
      <c r="E6" s="128" t="s">
        <v>47</v>
      </c>
      <c r="F6" s="128" t="s">
        <v>327</v>
      </c>
      <c r="G6" s="418"/>
    </row>
    <row r="7" spans="1:51" ht="15" customHeight="1" x14ac:dyDescent="0.2">
      <c r="A7" s="4"/>
      <c r="B7" s="82"/>
      <c r="C7" s="105"/>
      <c r="D7" s="105"/>
      <c r="E7" s="105"/>
      <c r="F7" s="4"/>
      <c r="G7" s="419"/>
      <c r="I7"/>
      <c r="J7"/>
    </row>
    <row r="8" spans="1:51" ht="24" customHeight="1" x14ac:dyDescent="0.2">
      <c r="A8" s="50">
        <f>'GGR1'!B9</f>
        <v>43344</v>
      </c>
      <c r="B8" s="412">
        <v>3011274.57</v>
      </c>
      <c r="C8" s="412">
        <v>17000000</v>
      </c>
      <c r="D8" s="412">
        <v>5314013.9400000004</v>
      </c>
      <c r="E8" s="412">
        <v>30000000</v>
      </c>
      <c r="F8" s="413">
        <f>B8+D8</f>
        <v>8325288.5099999998</v>
      </c>
      <c r="G8" s="420">
        <v>5.6455000000000002</v>
      </c>
      <c r="I8" s="40"/>
      <c r="J8"/>
    </row>
    <row r="9" spans="1:51" ht="24" customHeight="1" x14ac:dyDescent="0.2">
      <c r="A9" s="50">
        <f>A8+1</f>
        <v>43345</v>
      </c>
      <c r="B9" s="412">
        <v>0</v>
      </c>
      <c r="C9" s="412">
        <v>0</v>
      </c>
      <c r="D9" s="412">
        <v>0</v>
      </c>
      <c r="E9" s="412">
        <v>0</v>
      </c>
      <c r="F9" s="413">
        <f t="shared" ref="F9:F37" si="0">B9+D9</f>
        <v>0</v>
      </c>
      <c r="G9" s="420">
        <v>5.6470000000000002</v>
      </c>
      <c r="I9" s="40"/>
      <c r="J9"/>
    </row>
    <row r="10" spans="1:51" ht="24" customHeight="1" x14ac:dyDescent="0.2">
      <c r="A10" s="50">
        <f t="shared" ref="A10:A37" si="1">A9+1</f>
        <v>43346</v>
      </c>
      <c r="B10" s="412">
        <v>0</v>
      </c>
      <c r="C10" s="412">
        <v>0</v>
      </c>
      <c r="D10" s="412">
        <v>0</v>
      </c>
      <c r="E10" s="412">
        <v>0</v>
      </c>
      <c r="F10" s="413">
        <f t="shared" si="0"/>
        <v>0</v>
      </c>
      <c r="G10" s="420">
        <v>5.6470000000000002</v>
      </c>
      <c r="I10" s="40"/>
      <c r="J10" s="53"/>
      <c r="K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</row>
    <row r="11" spans="1:51" ht="24" customHeight="1" x14ac:dyDescent="0.2">
      <c r="A11" s="50">
        <f t="shared" si="1"/>
        <v>43347</v>
      </c>
      <c r="B11" s="412">
        <v>0</v>
      </c>
      <c r="C11" s="412">
        <v>0</v>
      </c>
      <c r="D11" s="412">
        <v>0</v>
      </c>
      <c r="E11" s="412">
        <v>0</v>
      </c>
      <c r="F11" s="413">
        <f t="shared" si="0"/>
        <v>0</v>
      </c>
      <c r="G11" s="420">
        <v>5.6612999999999998</v>
      </c>
      <c r="I11" s="40"/>
      <c r="J11" s="53"/>
      <c r="K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</row>
    <row r="12" spans="1:51" ht="24" customHeight="1" x14ac:dyDescent="0.2">
      <c r="A12" s="50">
        <f t="shared" si="1"/>
        <v>43348</v>
      </c>
      <c r="B12" s="412">
        <v>0</v>
      </c>
      <c r="C12" s="412">
        <v>0</v>
      </c>
      <c r="D12" s="412">
        <v>0</v>
      </c>
      <c r="E12" s="412">
        <v>0</v>
      </c>
      <c r="F12" s="413">
        <f t="shared" si="0"/>
        <v>0</v>
      </c>
      <c r="G12" s="420">
        <v>5.6311999999999998</v>
      </c>
      <c r="I12" s="40"/>
      <c r="J12" s="53"/>
      <c r="K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</row>
    <row r="13" spans="1:51" ht="24" customHeight="1" x14ac:dyDescent="0.2">
      <c r="A13" s="50">
        <f t="shared" si="1"/>
        <v>43349</v>
      </c>
      <c r="B13" s="412">
        <v>0</v>
      </c>
      <c r="C13" s="412">
        <v>0</v>
      </c>
      <c r="D13" s="412">
        <v>886116.33</v>
      </c>
      <c r="E13" s="412">
        <v>5000000</v>
      </c>
      <c r="F13" s="413">
        <f t="shared" si="0"/>
        <v>886116.33</v>
      </c>
      <c r="G13" s="420">
        <v>5.6425999999999998</v>
      </c>
      <c r="I13" s="40"/>
      <c r="J13" s="53"/>
      <c r="K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</row>
    <row r="14" spans="1:51" ht="24" customHeight="1" x14ac:dyDescent="0.2">
      <c r="A14" s="50">
        <f t="shared" si="1"/>
        <v>43350</v>
      </c>
      <c r="B14" s="412">
        <v>0</v>
      </c>
      <c r="C14" s="412">
        <v>0</v>
      </c>
      <c r="D14" s="412">
        <v>0</v>
      </c>
      <c r="E14" s="412">
        <v>0</v>
      </c>
      <c r="F14" s="413">
        <f t="shared" si="0"/>
        <v>0</v>
      </c>
      <c r="G14" s="420">
        <v>5.6504000000000003</v>
      </c>
      <c r="I14" s="40"/>
      <c r="J14" s="53"/>
      <c r="K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</row>
    <row r="15" spans="1:51" ht="24" customHeight="1" x14ac:dyDescent="0.2">
      <c r="A15" s="50">
        <f t="shared" si="1"/>
        <v>43351</v>
      </c>
      <c r="B15" s="412">
        <v>0</v>
      </c>
      <c r="C15" s="412">
        <v>0</v>
      </c>
      <c r="D15" s="412">
        <v>0</v>
      </c>
      <c r="E15" s="412">
        <v>0</v>
      </c>
      <c r="F15" s="413">
        <f t="shared" si="0"/>
        <v>0</v>
      </c>
      <c r="G15" s="420">
        <v>5.6001000000000003</v>
      </c>
      <c r="I15" s="40"/>
      <c r="J15" s="53"/>
      <c r="K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</row>
    <row r="16" spans="1:51" ht="24" customHeight="1" x14ac:dyDescent="0.2">
      <c r="A16" s="50">
        <f t="shared" si="1"/>
        <v>43352</v>
      </c>
      <c r="B16" s="412">
        <v>0</v>
      </c>
      <c r="C16" s="412">
        <v>0</v>
      </c>
      <c r="D16" s="412">
        <v>0</v>
      </c>
      <c r="E16" s="412">
        <v>0</v>
      </c>
      <c r="F16" s="413">
        <f t="shared" si="0"/>
        <v>0</v>
      </c>
      <c r="G16" s="420">
        <v>5.5800999999999998</v>
      </c>
      <c r="I16" s="40"/>
      <c r="J16" s="53"/>
      <c r="K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</row>
    <row r="17" spans="1:51" ht="24" customHeight="1" x14ac:dyDescent="0.2">
      <c r="A17" s="50">
        <f t="shared" si="1"/>
        <v>43353</v>
      </c>
      <c r="B17" s="412">
        <v>0</v>
      </c>
      <c r="C17" s="412">
        <v>0</v>
      </c>
      <c r="D17" s="412">
        <v>0</v>
      </c>
      <c r="E17" s="412">
        <v>0</v>
      </c>
      <c r="F17" s="413">
        <f t="shared" si="0"/>
        <v>0</v>
      </c>
      <c r="G17" s="420">
        <v>5.5800999999999998</v>
      </c>
      <c r="I17" s="40"/>
      <c r="J17" s="53"/>
      <c r="K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</row>
    <row r="18" spans="1:51" ht="24" customHeight="1" x14ac:dyDescent="0.2">
      <c r="A18" s="50">
        <f t="shared" si="1"/>
        <v>43354</v>
      </c>
      <c r="B18" s="412">
        <v>0</v>
      </c>
      <c r="C18" s="412">
        <v>0</v>
      </c>
      <c r="D18" s="412">
        <v>0</v>
      </c>
      <c r="E18" s="412">
        <v>0</v>
      </c>
      <c r="F18" s="413">
        <f t="shared" si="0"/>
        <v>0</v>
      </c>
      <c r="G18" s="420">
        <v>5.5876999999999999</v>
      </c>
      <c r="I18" s="40"/>
      <c r="J18" s="53"/>
      <c r="K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</row>
    <row r="19" spans="1:51" ht="24" customHeight="1" x14ac:dyDescent="0.2">
      <c r="A19" s="50">
        <f t="shared" si="1"/>
        <v>43355</v>
      </c>
      <c r="B19" s="412">
        <v>0</v>
      </c>
      <c r="C19" s="412">
        <v>0</v>
      </c>
      <c r="D19" s="412">
        <v>1793448.53</v>
      </c>
      <c r="E19" s="412">
        <v>10000000</v>
      </c>
      <c r="F19" s="413">
        <f t="shared" si="0"/>
        <v>1793448.53</v>
      </c>
      <c r="G19" s="420">
        <v>5.5758999999999999</v>
      </c>
      <c r="I19" s="40"/>
      <c r="J19" s="53"/>
      <c r="K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</row>
    <row r="20" spans="1:51" ht="24" customHeight="1" x14ac:dyDescent="0.2">
      <c r="A20" s="50">
        <f t="shared" si="1"/>
        <v>43356</v>
      </c>
      <c r="B20" s="412">
        <v>0</v>
      </c>
      <c r="C20" s="412">
        <v>0</v>
      </c>
      <c r="D20" s="412">
        <v>0</v>
      </c>
      <c r="E20" s="412">
        <v>0</v>
      </c>
      <c r="F20" s="413">
        <f t="shared" si="0"/>
        <v>0</v>
      </c>
      <c r="G20" s="420">
        <v>5.6205999999999996</v>
      </c>
      <c r="I20" s="40"/>
      <c r="J20" s="53"/>
      <c r="K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</row>
    <row r="21" spans="1:51" ht="24" customHeight="1" x14ac:dyDescent="0.2">
      <c r="A21" s="50">
        <f t="shared" si="1"/>
        <v>43357</v>
      </c>
      <c r="B21" s="412">
        <v>0</v>
      </c>
      <c r="C21" s="412">
        <v>0</v>
      </c>
      <c r="D21" s="412">
        <v>0</v>
      </c>
      <c r="E21" s="412">
        <v>0</v>
      </c>
      <c r="F21" s="413">
        <f t="shared" si="0"/>
        <v>0</v>
      </c>
      <c r="G21" s="420">
        <v>5.6443000000000003</v>
      </c>
      <c r="I21" s="40"/>
      <c r="J21" s="53"/>
      <c r="K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</row>
    <row r="22" spans="1:51" ht="24" customHeight="1" x14ac:dyDescent="0.2">
      <c r="A22" s="50">
        <f t="shared" si="1"/>
        <v>43358</v>
      </c>
      <c r="B22" s="412">
        <v>0</v>
      </c>
      <c r="C22" s="412">
        <v>0</v>
      </c>
      <c r="D22" s="412">
        <v>0</v>
      </c>
      <c r="E22" s="412">
        <v>0</v>
      </c>
      <c r="F22" s="413">
        <f t="shared" si="0"/>
        <v>0</v>
      </c>
      <c r="G22" s="420">
        <v>5.6325000000000003</v>
      </c>
      <c r="I22" s="40"/>
      <c r="J22" s="53"/>
      <c r="K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</row>
    <row r="23" spans="1:51" ht="24" customHeight="1" x14ac:dyDescent="0.2">
      <c r="A23" s="50">
        <f t="shared" si="1"/>
        <v>43359</v>
      </c>
      <c r="B23" s="412">
        <v>0</v>
      </c>
      <c r="C23" s="412">
        <v>0</v>
      </c>
      <c r="D23" s="412">
        <v>0</v>
      </c>
      <c r="E23" s="412">
        <v>0</v>
      </c>
      <c r="F23" s="413">
        <f t="shared" si="0"/>
        <v>0</v>
      </c>
      <c r="G23" s="420">
        <v>5.6120000000000001</v>
      </c>
      <c r="I23" s="40"/>
      <c r="J23" s="53"/>
      <c r="K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</row>
    <row r="24" spans="1:51" ht="24" customHeight="1" x14ac:dyDescent="0.2">
      <c r="A24" s="50">
        <f t="shared" si="1"/>
        <v>43360</v>
      </c>
      <c r="B24" s="412">
        <v>0</v>
      </c>
      <c r="C24" s="412">
        <v>0</v>
      </c>
      <c r="D24" s="412">
        <v>0</v>
      </c>
      <c r="E24" s="412">
        <v>0</v>
      </c>
      <c r="F24" s="413">
        <f t="shared" si="0"/>
        <v>0</v>
      </c>
      <c r="G24" s="420">
        <v>5.6120000000000001</v>
      </c>
      <c r="I24" s="40"/>
      <c r="J24" s="53"/>
      <c r="K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</row>
    <row r="25" spans="1:51" ht="24" customHeight="1" x14ac:dyDescent="0.2">
      <c r="A25" s="50">
        <f t="shared" si="1"/>
        <v>43361</v>
      </c>
      <c r="B25" s="412">
        <v>0</v>
      </c>
      <c r="C25" s="412">
        <v>0</v>
      </c>
      <c r="D25" s="412">
        <v>0</v>
      </c>
      <c r="E25" s="412">
        <v>0</v>
      </c>
      <c r="F25" s="413">
        <f t="shared" si="0"/>
        <v>0</v>
      </c>
      <c r="G25" s="420">
        <v>5.6352000000000002</v>
      </c>
      <c r="I25" s="40"/>
      <c r="J25" s="53"/>
      <c r="K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</row>
    <row r="26" spans="1:51" ht="24" customHeight="1" x14ac:dyDescent="0.2">
      <c r="A26" s="50">
        <f t="shared" si="1"/>
        <v>43362</v>
      </c>
      <c r="B26" s="412">
        <v>0</v>
      </c>
      <c r="C26" s="412">
        <v>0</v>
      </c>
      <c r="D26" s="412">
        <v>0</v>
      </c>
      <c r="E26" s="412">
        <v>0</v>
      </c>
      <c r="F26" s="413">
        <f t="shared" si="0"/>
        <v>0</v>
      </c>
      <c r="G26" s="420">
        <v>5.6620999999999997</v>
      </c>
      <c r="I26" s="40"/>
      <c r="J26" s="53"/>
      <c r="K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1" ht="24" customHeight="1" x14ac:dyDescent="0.2">
      <c r="A27" s="50">
        <f t="shared" si="1"/>
        <v>43363</v>
      </c>
      <c r="B27" s="412">
        <v>0</v>
      </c>
      <c r="C27" s="412">
        <v>0</v>
      </c>
      <c r="D27" s="412">
        <v>0</v>
      </c>
      <c r="E27" s="412">
        <v>0</v>
      </c>
      <c r="F27" s="413">
        <f t="shared" si="0"/>
        <v>0</v>
      </c>
      <c r="G27" s="420">
        <v>5.7058999999999997</v>
      </c>
      <c r="I27" s="53"/>
      <c r="J27" s="53"/>
      <c r="K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</row>
    <row r="28" spans="1:51" ht="24" customHeight="1" x14ac:dyDescent="0.2">
      <c r="A28" s="50">
        <f t="shared" si="1"/>
        <v>43364</v>
      </c>
      <c r="B28" s="412">
        <v>0</v>
      </c>
      <c r="C28" s="412">
        <v>0</v>
      </c>
      <c r="D28" s="412">
        <v>0</v>
      </c>
      <c r="E28" s="412">
        <v>0</v>
      </c>
      <c r="F28" s="413">
        <f t="shared" si="0"/>
        <v>0</v>
      </c>
      <c r="G28" s="420">
        <v>5.7060000000000004</v>
      </c>
      <c r="I28" s="53"/>
      <c r="J28" s="53"/>
      <c r="K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</row>
    <row r="29" spans="1:51" ht="24" customHeight="1" x14ac:dyDescent="0.2">
      <c r="A29" s="50">
        <f t="shared" si="1"/>
        <v>43365</v>
      </c>
      <c r="B29" s="412">
        <v>0</v>
      </c>
      <c r="C29" s="412">
        <v>0</v>
      </c>
      <c r="D29" s="412">
        <v>0</v>
      </c>
      <c r="E29" s="412">
        <v>0</v>
      </c>
      <c r="F29" s="413">
        <f t="shared" si="0"/>
        <v>0</v>
      </c>
      <c r="G29" s="420">
        <v>5.6821999999999999</v>
      </c>
      <c r="I29" s="53"/>
      <c r="J29" s="53"/>
      <c r="K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</row>
    <row r="30" spans="1:51" ht="24" customHeight="1" x14ac:dyDescent="0.2">
      <c r="A30" s="50">
        <f t="shared" si="1"/>
        <v>43366</v>
      </c>
      <c r="B30" s="412">
        <v>0</v>
      </c>
      <c r="C30" s="412">
        <v>0</v>
      </c>
      <c r="D30" s="412">
        <v>0</v>
      </c>
      <c r="E30" s="412">
        <v>0</v>
      </c>
      <c r="F30" s="413">
        <f t="shared" si="0"/>
        <v>0</v>
      </c>
      <c r="G30" s="420">
        <v>5.6957000000000004</v>
      </c>
      <c r="I30" s="53"/>
      <c r="J30" s="53"/>
      <c r="K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</row>
    <row r="31" spans="1:51" ht="24" customHeight="1" x14ac:dyDescent="0.2">
      <c r="A31" s="50">
        <f t="shared" si="1"/>
        <v>43367</v>
      </c>
      <c r="B31" s="412">
        <v>0</v>
      </c>
      <c r="C31" s="412">
        <v>0</v>
      </c>
      <c r="D31" s="412">
        <v>351145.17</v>
      </c>
      <c r="E31" s="412">
        <v>2000000</v>
      </c>
      <c r="F31" s="413">
        <f t="shared" si="0"/>
        <v>351145.17</v>
      </c>
      <c r="G31" s="420">
        <v>5.6957000000000004</v>
      </c>
      <c r="I31" s="53"/>
      <c r="J31" s="53"/>
      <c r="K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</row>
    <row r="32" spans="1:51" ht="24" customHeight="1" x14ac:dyDescent="0.2">
      <c r="A32" s="50">
        <f t="shared" si="1"/>
        <v>43368</v>
      </c>
      <c r="B32" s="412">
        <v>0</v>
      </c>
      <c r="C32" s="412">
        <v>0</v>
      </c>
      <c r="D32" s="412">
        <v>0</v>
      </c>
      <c r="E32" s="412">
        <v>0</v>
      </c>
      <c r="F32" s="413">
        <f t="shared" si="0"/>
        <v>0</v>
      </c>
      <c r="G32" s="420">
        <v>5.6730999999999998</v>
      </c>
      <c r="I32" s="53"/>
      <c r="J32" s="53"/>
      <c r="K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57" ht="24" customHeight="1" x14ac:dyDescent="0.2">
      <c r="A33" s="50">
        <f t="shared" si="1"/>
        <v>43369</v>
      </c>
      <c r="B33" s="412">
        <v>0</v>
      </c>
      <c r="C33" s="412">
        <v>0</v>
      </c>
      <c r="D33" s="412">
        <v>0</v>
      </c>
      <c r="E33" s="412">
        <v>0</v>
      </c>
      <c r="F33" s="413">
        <f t="shared" si="0"/>
        <v>0</v>
      </c>
      <c r="G33" s="420">
        <v>5.6628999999999996</v>
      </c>
      <c r="I33" s="53"/>
      <c r="J33" s="53"/>
      <c r="K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</row>
    <row r="34" spans="1:57" ht="24" customHeight="1" x14ac:dyDescent="0.2">
      <c r="A34" s="50">
        <f t="shared" si="1"/>
        <v>43370</v>
      </c>
      <c r="B34" s="412">
        <v>0</v>
      </c>
      <c r="C34" s="412">
        <v>0</v>
      </c>
      <c r="D34" s="412">
        <v>0</v>
      </c>
      <c r="E34" s="412">
        <v>0</v>
      </c>
      <c r="F34" s="413">
        <f t="shared" si="0"/>
        <v>0</v>
      </c>
      <c r="G34" s="420">
        <v>5.6692999999999998</v>
      </c>
      <c r="I34" s="53"/>
      <c r="J34" s="53"/>
      <c r="K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</row>
    <row r="35" spans="1:57" ht="24" customHeight="1" x14ac:dyDescent="0.2">
      <c r="A35" s="50">
        <f t="shared" si="1"/>
        <v>43371</v>
      </c>
      <c r="B35" s="412">
        <v>0</v>
      </c>
      <c r="C35" s="412">
        <v>0</v>
      </c>
      <c r="D35" s="412">
        <v>531919.61</v>
      </c>
      <c r="E35" s="412">
        <v>3000000</v>
      </c>
      <c r="F35" s="413">
        <f t="shared" si="0"/>
        <v>531919.61</v>
      </c>
      <c r="G35" s="420">
        <v>5.64</v>
      </c>
      <c r="I35" s="53"/>
      <c r="J35" s="53"/>
      <c r="K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</row>
    <row r="36" spans="1:57" ht="24" customHeight="1" x14ac:dyDescent="0.2">
      <c r="A36" s="50">
        <f t="shared" si="1"/>
        <v>43372</v>
      </c>
      <c r="B36" s="412">
        <v>0</v>
      </c>
      <c r="C36" s="412">
        <v>0</v>
      </c>
      <c r="D36" s="412">
        <v>0</v>
      </c>
      <c r="E36" s="412">
        <v>0</v>
      </c>
      <c r="F36" s="413">
        <f t="shared" si="0"/>
        <v>0</v>
      </c>
      <c r="G36" s="420">
        <v>5.6635</v>
      </c>
      <c r="I36" s="53"/>
      <c r="J36" s="53"/>
      <c r="K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</row>
    <row r="37" spans="1:57" ht="24" customHeight="1" x14ac:dyDescent="0.2">
      <c r="A37" s="50">
        <f t="shared" si="1"/>
        <v>43373</v>
      </c>
      <c r="B37" s="412">
        <v>0</v>
      </c>
      <c r="C37" s="412">
        <v>0</v>
      </c>
      <c r="D37" s="412">
        <v>0</v>
      </c>
      <c r="E37" s="412">
        <v>0</v>
      </c>
      <c r="F37" s="413">
        <f t="shared" si="0"/>
        <v>0</v>
      </c>
      <c r="G37" s="420">
        <v>5.6608999999999998</v>
      </c>
      <c r="I37" s="53"/>
      <c r="J37" s="53"/>
      <c r="K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</row>
    <row r="38" spans="1:57" s="72" customFormat="1" ht="24" customHeight="1" thickBot="1" x14ac:dyDescent="0.25">
      <c r="A38" s="50"/>
      <c r="B38" s="412"/>
      <c r="C38" s="412"/>
      <c r="D38" s="412"/>
      <c r="E38" s="412"/>
      <c r="F38" s="413">
        <f>B38+D38</f>
        <v>0</v>
      </c>
      <c r="G38" s="420"/>
      <c r="H38" s="322"/>
      <c r="I38" s="106"/>
      <c r="J38" s="106"/>
      <c r="K38" s="106"/>
      <c r="L38" s="321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</row>
    <row r="39" spans="1:57" ht="24" customHeight="1" thickBot="1" x14ac:dyDescent="0.25">
      <c r="A39" s="394" t="s">
        <v>41</v>
      </c>
      <c r="C39" s="313"/>
      <c r="D39" s="313"/>
      <c r="E39" s="313"/>
      <c r="F39" s="53"/>
      <c r="K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9.9499999999999993" customHeight="1" x14ac:dyDescent="0.2">
      <c r="A40" s="57"/>
      <c r="B40" s="130"/>
      <c r="C40" s="53"/>
      <c r="D40" s="53"/>
      <c r="E40" s="53"/>
      <c r="F40" s="53"/>
      <c r="K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9.9499999999999993" customHeight="1" x14ac:dyDescent="0.2">
      <c r="A41" s="132"/>
      <c r="B41" s="64"/>
      <c r="C41" s="64"/>
      <c r="D41" s="64"/>
      <c r="E41" s="64"/>
      <c r="F41" s="64"/>
      <c r="G41" s="421"/>
    </row>
    <row r="42" spans="1:57" ht="24.95" customHeight="1" x14ac:dyDescent="0.2">
      <c r="A42" s="51" t="s">
        <v>28</v>
      </c>
      <c r="B42" s="133">
        <f>SUM(B8:B41)</f>
        <v>3011274.57</v>
      </c>
      <c r="C42" s="133">
        <f>SUM(C8:C41)</f>
        <v>17000000</v>
      </c>
      <c r="D42" s="133">
        <f>SUM(D8:D41)</f>
        <v>8876643.5800000001</v>
      </c>
      <c r="E42" s="133">
        <f>SUM(E8:E41)</f>
        <v>50000000</v>
      </c>
      <c r="F42" s="484">
        <f>SUM(F7:F39)</f>
        <v>11887918.149999999</v>
      </c>
      <c r="G42" s="422"/>
      <c r="N42" s="1"/>
    </row>
    <row r="43" spans="1:57" ht="16.5" customHeight="1" x14ac:dyDescent="0.2">
      <c r="A43" s="44"/>
      <c r="B43" s="332" t="s">
        <v>269</v>
      </c>
      <c r="C43" s="332" t="s">
        <v>270</v>
      </c>
      <c r="D43" s="332" t="s">
        <v>269</v>
      </c>
      <c r="E43" s="332" t="s">
        <v>270</v>
      </c>
      <c r="F43" s="332" t="s">
        <v>269</v>
      </c>
      <c r="G43" s="423"/>
    </row>
    <row r="44" spans="1:57" ht="24.95" customHeight="1" x14ac:dyDescent="0.25">
      <c r="A44" s="312"/>
      <c r="B44" s="8"/>
      <c r="C44" s="8"/>
    </row>
    <row r="45" spans="1:57" ht="24.95" customHeight="1" x14ac:dyDescent="0.2">
      <c r="A45" s="331" t="s">
        <v>257</v>
      </c>
      <c r="B45" s="136"/>
    </row>
    <row r="46" spans="1:57" ht="22.5" customHeight="1" x14ac:dyDescent="0.2"/>
    <row r="47" spans="1:57" ht="24.95" customHeight="1" x14ac:dyDescent="0.25">
      <c r="B47" s="71" t="s">
        <v>49</v>
      </c>
    </row>
    <row r="48" spans="1:57" ht="7.5" customHeight="1" x14ac:dyDescent="0.2"/>
    <row r="53" spans="1:10" x14ac:dyDescent="0.2">
      <c r="A53" s="200"/>
    </row>
    <row r="54" spans="1:10" x14ac:dyDescent="0.2">
      <c r="J54" s="127">
        <v>1604133.52</v>
      </c>
    </row>
    <row r="56" spans="1:10" x14ac:dyDescent="0.2">
      <c r="B56" s="72"/>
    </row>
  </sheetData>
  <phoneticPr fontId="54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63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3"/>
  <sheetViews>
    <sheetView workbookViewId="0">
      <pane xSplit="1" ySplit="7" topLeftCell="B35" activePane="bottomRight" state="frozen"/>
      <selection activeCell="E74" sqref="E74"/>
      <selection pane="topRight" activeCell="E74" sqref="E74"/>
      <selection pane="bottomLeft" activeCell="E74" sqref="E74"/>
      <selection pane="bottomRight" activeCell="A39" sqref="A39"/>
    </sheetView>
  </sheetViews>
  <sheetFormatPr defaultRowHeight="12.75" x14ac:dyDescent="0.2"/>
  <cols>
    <col min="1" max="1" width="15.7109375" customWidth="1"/>
    <col min="2" max="2" width="20.7109375" style="102" customWidth="1"/>
    <col min="3" max="3" width="20.7109375" customWidth="1"/>
    <col min="4" max="4" width="15.7109375" customWidth="1"/>
    <col min="5" max="5" width="23.28515625" customWidth="1"/>
    <col min="6" max="6" width="10" customWidth="1"/>
    <col min="12" max="12" width="23" customWidth="1"/>
  </cols>
  <sheetData>
    <row r="1" spans="1:55" x14ac:dyDescent="0.2">
      <c r="F1" s="137" t="s">
        <v>209</v>
      </c>
    </row>
    <row r="2" spans="1:55" ht="24.95" customHeight="1" x14ac:dyDescent="0.25">
      <c r="A2" s="530" t="s">
        <v>255</v>
      </c>
      <c r="B2" s="530"/>
      <c r="C2" s="530"/>
      <c r="D2" s="530"/>
      <c r="E2" s="530"/>
      <c r="F2" s="530"/>
      <c r="G2" s="200"/>
      <c r="H2" s="200"/>
    </row>
    <row r="3" spans="1:55" ht="24.95" customHeight="1" x14ac:dyDescent="0.25">
      <c r="A3" s="42"/>
      <c r="B3" s="279"/>
      <c r="C3" s="279" t="str">
        <f>+'GGR1'!B4</f>
        <v xml:space="preserve">           FOR  THE  MONTH  ENDED :      </v>
      </c>
      <c r="D3" s="138"/>
      <c r="E3" s="339"/>
      <c r="F3" s="336"/>
      <c r="G3" s="200"/>
      <c r="H3" s="200"/>
    </row>
    <row r="4" spans="1:55" x14ac:dyDescent="0.2">
      <c r="E4" s="338"/>
      <c r="F4" s="338"/>
      <c r="G4" s="200"/>
      <c r="H4" s="200"/>
    </row>
    <row r="5" spans="1:55" ht="18" customHeight="1" x14ac:dyDescent="0.2">
      <c r="A5" s="45"/>
      <c r="B5" s="104" t="s">
        <v>50</v>
      </c>
      <c r="C5" s="104" t="s">
        <v>45</v>
      </c>
      <c r="D5" s="104"/>
      <c r="E5" s="104" t="s">
        <v>51</v>
      </c>
      <c r="F5" s="104"/>
    </row>
    <row r="6" spans="1:55" ht="18" customHeight="1" x14ac:dyDescent="0.2">
      <c r="A6" s="399" t="s">
        <v>26</v>
      </c>
      <c r="B6" s="105" t="s">
        <v>52</v>
      </c>
      <c r="C6" s="105" t="s">
        <v>53</v>
      </c>
      <c r="D6" s="139"/>
      <c r="E6" s="105" t="s">
        <v>54</v>
      </c>
      <c r="F6" s="105"/>
    </row>
    <row r="7" spans="1:55" ht="18" customHeight="1" x14ac:dyDescent="0.2">
      <c r="A7" s="44"/>
      <c r="B7" s="128" t="s">
        <v>55</v>
      </c>
      <c r="C7" s="128" t="s">
        <v>55</v>
      </c>
      <c r="D7" s="128"/>
      <c r="E7" s="128" t="s">
        <v>28</v>
      </c>
      <c r="F7" s="44"/>
    </row>
    <row r="8" spans="1:55" ht="15" customHeight="1" x14ac:dyDescent="0.2">
      <c r="A8" s="4"/>
      <c r="B8" s="140"/>
      <c r="C8" s="82"/>
      <c r="D8" s="141"/>
      <c r="E8" s="105"/>
      <c r="F8" s="4"/>
    </row>
    <row r="9" spans="1:55" ht="24" customHeight="1" x14ac:dyDescent="0.2">
      <c r="A9" s="50">
        <f>'GGR1'!B9</f>
        <v>43344</v>
      </c>
      <c r="B9" s="319">
        <f>GGR8A!B9+GGR8B!B9</f>
        <v>7803013.2229209105</v>
      </c>
      <c r="C9" s="319">
        <f>GGR8A!C9+GGR8B!D9</f>
        <v>7948700</v>
      </c>
      <c r="D9" s="319"/>
      <c r="E9" s="319">
        <f t="shared" ref="E9:E39" si="0">C9+B9</f>
        <v>15751713.22292091</v>
      </c>
      <c r="F9" s="4"/>
    </row>
    <row r="10" spans="1:55" ht="24" customHeight="1" x14ac:dyDescent="0.2">
      <c r="A10" s="50">
        <f>A9+1</f>
        <v>43345</v>
      </c>
      <c r="B10" s="319">
        <f>GGR8A!B10+GGR8B!B10</f>
        <v>16992237.5</v>
      </c>
      <c r="C10" s="319">
        <f>GGR8A!C10+GGR8B!D10</f>
        <v>2493000</v>
      </c>
      <c r="D10" s="319"/>
      <c r="E10" s="319">
        <f t="shared" si="0"/>
        <v>19485237.5</v>
      </c>
      <c r="F10" s="4"/>
    </row>
    <row r="11" spans="1:55" ht="24" customHeight="1" x14ac:dyDescent="0.2">
      <c r="A11" s="50">
        <f t="shared" ref="A11:A38" si="1">A10+1</f>
        <v>43346</v>
      </c>
      <c r="B11" s="319">
        <f>GGR8A!B11+GGR8B!B11</f>
        <v>10405080</v>
      </c>
      <c r="C11" s="319">
        <f>GGR8A!C11+GGR8B!D11</f>
        <v>2685900</v>
      </c>
      <c r="D11" s="319"/>
      <c r="E11" s="319">
        <f t="shared" si="0"/>
        <v>13090980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ht="24" customHeight="1" x14ac:dyDescent="0.2">
      <c r="A12" s="50">
        <f t="shared" si="1"/>
        <v>43347</v>
      </c>
      <c r="B12" s="319">
        <f>GGR8A!B12+GGR8B!B12</f>
        <v>1494993.1408863689</v>
      </c>
      <c r="C12" s="319">
        <f>GGR8A!C12+GGR8B!D12</f>
        <v>236200</v>
      </c>
      <c r="D12" s="319"/>
      <c r="E12" s="319">
        <f t="shared" si="0"/>
        <v>1731193.1408863689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ht="24" customHeight="1" x14ac:dyDescent="0.2">
      <c r="A13" s="50">
        <f t="shared" si="1"/>
        <v>43348</v>
      </c>
      <c r="B13" s="319">
        <f>GGR8A!B13+GGR8B!B13</f>
        <v>842030</v>
      </c>
      <c r="C13" s="319">
        <f>GGR8A!C13+GGR8B!D13</f>
        <v>67900</v>
      </c>
      <c r="D13" s="319"/>
      <c r="E13" s="319">
        <f t="shared" si="0"/>
        <v>909930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ht="24" customHeight="1" x14ac:dyDescent="0.2">
      <c r="A14" s="50">
        <f t="shared" si="1"/>
        <v>43349</v>
      </c>
      <c r="B14" s="319">
        <f>GGR8A!B14+GGR8B!B14</f>
        <v>1220640</v>
      </c>
      <c r="C14" s="319">
        <f>GGR8A!C14+GGR8B!D14</f>
        <v>10000</v>
      </c>
      <c r="D14" s="319"/>
      <c r="E14" s="319">
        <f t="shared" si="0"/>
        <v>1230640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ht="24" customHeight="1" x14ac:dyDescent="0.2">
      <c r="A15" s="50">
        <f t="shared" si="1"/>
        <v>43350</v>
      </c>
      <c r="B15" s="319">
        <f>GGR8A!B15+GGR8B!B15</f>
        <v>5331601.3719382696</v>
      </c>
      <c r="C15" s="319">
        <f>GGR8A!C15+GGR8B!D15</f>
        <v>1421800</v>
      </c>
      <c r="D15" s="319"/>
      <c r="E15" s="319">
        <f t="shared" si="0"/>
        <v>6753401.3719382696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ht="24" customHeight="1" x14ac:dyDescent="0.2">
      <c r="A16" s="50">
        <f t="shared" si="1"/>
        <v>43351</v>
      </c>
      <c r="B16" s="319">
        <f>GGR8A!B16+GGR8B!B16</f>
        <v>1772615</v>
      </c>
      <c r="C16" s="319">
        <f>GGR8A!C16+GGR8B!D16</f>
        <v>457800</v>
      </c>
      <c r="D16" s="319"/>
      <c r="E16" s="319">
        <f t="shared" si="0"/>
        <v>2230415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ht="24" customHeight="1" x14ac:dyDescent="0.2">
      <c r="A17" s="50">
        <f t="shared" si="1"/>
        <v>43352</v>
      </c>
      <c r="B17" s="319">
        <f>GGR8A!B17+GGR8B!B17</f>
        <v>2090527.5</v>
      </c>
      <c r="C17" s="319">
        <f>GGR8A!C17+GGR8B!D17</f>
        <v>11700</v>
      </c>
      <c r="D17" s="319"/>
      <c r="E17" s="319">
        <f t="shared" si="0"/>
        <v>2102227.5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24" customHeight="1" x14ac:dyDescent="0.2">
      <c r="A18" s="50">
        <f t="shared" si="1"/>
        <v>43353</v>
      </c>
      <c r="B18" s="319">
        <f>GGR8A!B18+GGR8B!B18</f>
        <v>4084794.2134549562</v>
      </c>
      <c r="C18" s="319">
        <f>GGR8A!C18+GGR8B!D18</f>
        <v>468808.80270962889</v>
      </c>
      <c r="D18" s="319"/>
      <c r="E18" s="319">
        <f t="shared" si="0"/>
        <v>4553603.016164585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ht="24" customHeight="1" x14ac:dyDescent="0.2">
      <c r="A19" s="50">
        <f t="shared" si="1"/>
        <v>43354</v>
      </c>
      <c r="B19" s="319">
        <f>GGR8A!B19+GGR8B!B19</f>
        <v>2590912.5</v>
      </c>
      <c r="C19" s="319">
        <f>GGR8A!C19+GGR8B!D19</f>
        <v>0</v>
      </c>
      <c r="D19" s="319"/>
      <c r="E19" s="319">
        <f t="shared" si="0"/>
        <v>2590912.5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ht="24" customHeight="1" x14ac:dyDescent="0.2">
      <c r="A20" s="50">
        <f t="shared" si="1"/>
        <v>43355</v>
      </c>
      <c r="B20" s="319">
        <f>GGR8A!B20+GGR8B!B20</f>
        <v>3563997.5</v>
      </c>
      <c r="C20" s="319">
        <f>GGR8A!C20+GGR8B!D20</f>
        <v>0</v>
      </c>
      <c r="D20" s="319"/>
      <c r="E20" s="319">
        <f t="shared" si="0"/>
        <v>3563997.5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1:55" ht="24" customHeight="1" x14ac:dyDescent="0.2">
      <c r="A21" s="50">
        <f t="shared" si="1"/>
        <v>43356</v>
      </c>
      <c r="B21" s="319">
        <f>GGR8A!B21+GGR8B!B21</f>
        <v>1507630.7547236951</v>
      </c>
      <c r="C21" s="319">
        <f>GGR8A!C21+GGR8B!D21</f>
        <v>2039298.7545813615</v>
      </c>
      <c r="D21" s="319"/>
      <c r="E21" s="319">
        <f t="shared" si="0"/>
        <v>3546929.5093050567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ht="24" customHeight="1" x14ac:dyDescent="0.2">
      <c r="A22" s="50">
        <f t="shared" si="1"/>
        <v>43357</v>
      </c>
      <c r="B22" s="319">
        <f>GGR8A!B22+GGR8B!B22</f>
        <v>1717300</v>
      </c>
      <c r="C22" s="319">
        <f>GGR8A!C22+GGR8B!D22</f>
        <v>315000</v>
      </c>
      <c r="D22" s="319"/>
      <c r="E22" s="319">
        <f t="shared" si="0"/>
        <v>2032300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1:55" ht="24" customHeight="1" x14ac:dyDescent="0.2">
      <c r="A23" s="50">
        <f t="shared" si="1"/>
        <v>43358</v>
      </c>
      <c r="B23" s="319">
        <f>GGR8A!B23+GGR8B!B23</f>
        <v>892907.5</v>
      </c>
      <c r="C23" s="319">
        <f>GGR8A!C23+GGR8B!D23</f>
        <v>14167500</v>
      </c>
      <c r="D23" s="319"/>
      <c r="E23" s="319">
        <f t="shared" si="0"/>
        <v>15060407.5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1:55" ht="24" customHeight="1" x14ac:dyDescent="0.2">
      <c r="A24" s="50">
        <f t="shared" si="1"/>
        <v>43359</v>
      </c>
      <c r="B24" s="319">
        <f>GGR8A!B24+GGR8B!B24</f>
        <v>2141872.5</v>
      </c>
      <c r="C24" s="319">
        <f>GGR8A!C24+GGR8B!D24</f>
        <v>50000</v>
      </c>
      <c r="D24" s="319"/>
      <c r="E24" s="319">
        <f t="shared" si="0"/>
        <v>2191872.5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24" customHeight="1" x14ac:dyDescent="0.2">
      <c r="A25" s="50">
        <f t="shared" si="1"/>
        <v>43360</v>
      </c>
      <c r="B25" s="319">
        <f>GGR8A!B25+GGR8B!B25</f>
        <v>929245</v>
      </c>
      <c r="C25" s="319">
        <f>GGR8A!C25+GGR8B!D25</f>
        <v>300500</v>
      </c>
      <c r="D25" s="319"/>
      <c r="E25" s="319">
        <f t="shared" si="0"/>
        <v>1229745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24" customHeight="1" x14ac:dyDescent="0.2">
      <c r="A26" s="50">
        <f t="shared" si="1"/>
        <v>43361</v>
      </c>
      <c r="B26" s="319">
        <f>GGR8A!B26+GGR8B!B26</f>
        <v>428645</v>
      </c>
      <c r="C26" s="319">
        <f>GGR8A!C26+GGR8B!D26</f>
        <v>0</v>
      </c>
      <c r="D26" s="319"/>
      <c r="E26" s="319">
        <f t="shared" si="0"/>
        <v>428645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24" customHeight="1" x14ac:dyDescent="0.2">
      <c r="A27" s="50">
        <f t="shared" si="1"/>
        <v>43362</v>
      </c>
      <c r="B27" s="319">
        <f>GGR8A!B27+GGR8B!B27</f>
        <v>457100</v>
      </c>
      <c r="C27" s="319">
        <f>GGR8A!C27+GGR8B!D27</f>
        <v>30000</v>
      </c>
      <c r="D27" s="319"/>
      <c r="E27" s="319">
        <f t="shared" si="0"/>
        <v>487100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5" ht="24" customHeight="1" x14ac:dyDescent="0.2">
      <c r="A28" s="50">
        <f t="shared" si="1"/>
        <v>43363</v>
      </c>
      <c r="B28" s="319">
        <f>GGR8A!B28+GGR8B!B28</f>
        <v>402052.5</v>
      </c>
      <c r="C28" s="319">
        <f>GGR8A!C28+GGR8B!D28</f>
        <v>0</v>
      </c>
      <c r="D28" s="319"/>
      <c r="E28" s="319">
        <f t="shared" si="0"/>
        <v>402052.5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</row>
    <row r="29" spans="1:55" ht="24" customHeight="1" x14ac:dyDescent="0.2">
      <c r="A29" s="50">
        <f t="shared" si="1"/>
        <v>43364</v>
      </c>
      <c r="B29" s="319">
        <f>GGR8A!B29+GGR8B!B29</f>
        <v>2865867.5</v>
      </c>
      <c r="C29" s="319">
        <f>GGR8A!C29+GGR8B!D29</f>
        <v>196000</v>
      </c>
      <c r="D29" s="319"/>
      <c r="E29" s="319">
        <f t="shared" si="0"/>
        <v>3061867.5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24" customHeight="1" x14ac:dyDescent="0.2">
      <c r="A30" s="50">
        <f t="shared" si="1"/>
        <v>43365</v>
      </c>
      <c r="B30" s="319">
        <f>GGR8A!B30+GGR8B!B30</f>
        <v>2148725</v>
      </c>
      <c r="C30" s="319">
        <f>GGR8A!C30+GGR8B!D30</f>
        <v>1571000</v>
      </c>
      <c r="D30" s="319"/>
      <c r="E30" s="319">
        <f t="shared" si="0"/>
        <v>3719725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24" customHeight="1" x14ac:dyDescent="0.2">
      <c r="A31" s="50">
        <f t="shared" si="1"/>
        <v>43366</v>
      </c>
      <c r="B31" s="319">
        <f>GGR8A!B31+GGR8B!B31</f>
        <v>2261040</v>
      </c>
      <c r="C31" s="319">
        <f>GGR8A!C31+GGR8B!D31</f>
        <v>151000</v>
      </c>
      <c r="D31" s="319"/>
      <c r="E31" s="319">
        <f t="shared" si="0"/>
        <v>2412040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24" customHeight="1" x14ac:dyDescent="0.2">
      <c r="A32" s="50">
        <f t="shared" si="1"/>
        <v>43367</v>
      </c>
      <c r="B32" s="319">
        <f>GGR8A!B32+GGR8B!B32</f>
        <v>5709791.1577154696</v>
      </c>
      <c r="C32" s="319">
        <f>GGR8A!C32+GGR8B!D32</f>
        <v>555355.79472233437</v>
      </c>
      <c r="D32" s="319"/>
      <c r="E32" s="319">
        <f t="shared" si="0"/>
        <v>6265146.9524378041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24" customHeight="1" x14ac:dyDescent="0.2">
      <c r="A33" s="50">
        <f t="shared" si="1"/>
        <v>43368</v>
      </c>
      <c r="B33" s="319">
        <f>GGR8A!B33+GGR8B!B33</f>
        <v>2436545</v>
      </c>
      <c r="C33" s="319">
        <f>GGR8A!C33+GGR8B!D33</f>
        <v>325000</v>
      </c>
      <c r="D33" s="319"/>
      <c r="E33" s="319">
        <f t="shared" si="0"/>
        <v>2761545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24" customHeight="1" x14ac:dyDescent="0.2">
      <c r="A34" s="50">
        <f t="shared" si="1"/>
        <v>43369</v>
      </c>
      <c r="B34" s="319">
        <f>GGR8A!B34+GGR8B!B34</f>
        <v>289497.5</v>
      </c>
      <c r="C34" s="319">
        <f>GGR8A!C34+GGR8B!D34</f>
        <v>38000</v>
      </c>
      <c r="D34" s="319"/>
      <c r="E34" s="319">
        <f t="shared" si="0"/>
        <v>327497.5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5" ht="24" customHeight="1" x14ac:dyDescent="0.2">
      <c r="A35" s="50">
        <f t="shared" si="1"/>
        <v>43370</v>
      </c>
      <c r="B35" s="319">
        <f>GGR8A!B35+GGR8B!B35</f>
        <v>2792005</v>
      </c>
      <c r="C35" s="319">
        <f>GGR8A!C35+GGR8B!D35</f>
        <v>1329000</v>
      </c>
      <c r="D35" s="319"/>
      <c r="E35" s="319">
        <f t="shared" si="0"/>
        <v>4121005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</row>
    <row r="36" spans="1:55" ht="24" customHeight="1" x14ac:dyDescent="0.2">
      <c r="A36" s="50">
        <f t="shared" si="1"/>
        <v>43371</v>
      </c>
      <c r="B36" s="319">
        <f>GGR8A!B36+GGR8B!B36</f>
        <v>2042783.9716312056</v>
      </c>
      <c r="C36" s="319">
        <f>GGR8A!C36+GGR8B!D36</f>
        <v>513049.64539007092</v>
      </c>
      <c r="D36" s="319"/>
      <c r="E36" s="319">
        <f t="shared" si="0"/>
        <v>2555833.6170212766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</row>
    <row r="37" spans="1:55" ht="24" customHeight="1" x14ac:dyDescent="0.2">
      <c r="A37" s="50">
        <f t="shared" si="1"/>
        <v>43372</v>
      </c>
      <c r="B37" s="319">
        <f>GGR8A!B37+GGR8B!B37</f>
        <v>1409572.5</v>
      </c>
      <c r="C37" s="319">
        <f>GGR8A!C37+GGR8B!D37</f>
        <v>317100</v>
      </c>
      <c r="D37" s="319"/>
      <c r="E37" s="319">
        <f t="shared" si="0"/>
        <v>1726672.5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:55" ht="24" customHeight="1" x14ac:dyDescent="0.2">
      <c r="A38" s="50">
        <f t="shared" si="1"/>
        <v>43373</v>
      </c>
      <c r="B38" s="319">
        <f>GGR8A!B38+GGR8B!B38</f>
        <v>7579715.2689060047</v>
      </c>
      <c r="C38" s="319">
        <f>GGR8A!C38+GGR8B!D38</f>
        <v>14755383.499090251</v>
      </c>
      <c r="D38" s="319"/>
      <c r="E38" s="319">
        <f t="shared" si="0"/>
        <v>22335098.767996255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s="72" customFormat="1" ht="24" customHeight="1" thickBot="1" x14ac:dyDescent="0.25">
      <c r="A39" s="50"/>
      <c r="B39" s="319">
        <f>GGR8A!B39+GGR8B!B39</f>
        <v>0</v>
      </c>
      <c r="C39" s="319">
        <f>GGR8A!C39+GGR8B!D39</f>
        <v>0</v>
      </c>
      <c r="D39" s="319"/>
      <c r="E39" s="319">
        <f t="shared" si="0"/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1:55" ht="30" customHeight="1" thickBot="1" x14ac:dyDescent="0.25">
      <c r="A40" s="394" t="s">
        <v>41</v>
      </c>
      <c r="B40" s="319">
        <f>GGR8A!B40+GGR8B!B40</f>
        <v>0</v>
      </c>
      <c r="C40" s="319">
        <f>GGR8A!C40+GGR8B!D40</f>
        <v>0</v>
      </c>
      <c r="D40" s="319"/>
      <c r="E40" s="319">
        <f>C40+B40</f>
        <v>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9.9499999999999993" customHeight="1" x14ac:dyDescent="0.2">
      <c r="A41" s="64"/>
      <c r="B41" s="143"/>
      <c r="C41" s="91"/>
      <c r="D41" s="64"/>
      <c r="E41" s="64"/>
      <c r="F41" s="64"/>
    </row>
    <row r="42" spans="1:55" ht="24.95" customHeight="1" x14ac:dyDescent="0.2">
      <c r="A42" s="135" t="s">
        <v>28</v>
      </c>
      <c r="B42" s="154">
        <f>SUM(B9:B40)</f>
        <v>96204738.102176875</v>
      </c>
      <c r="C42" s="154">
        <f>SUM(C9:C40)</f>
        <v>52454996.496493638</v>
      </c>
      <c r="D42" s="280"/>
      <c r="E42" s="485">
        <f>SUM(E9:E40)</f>
        <v>148659734.59867054</v>
      </c>
      <c r="F42" s="97"/>
    </row>
    <row r="43" spans="1:55" ht="9.9499999999999993" customHeight="1" x14ac:dyDescent="0.2">
      <c r="A43" s="44"/>
      <c r="B43" s="144"/>
      <c r="C43" s="44"/>
      <c r="D43" s="44"/>
      <c r="E43" s="44"/>
      <c r="F43" s="44"/>
    </row>
    <row r="44" spans="1:55" ht="24.95" customHeight="1" x14ac:dyDescent="0.2">
      <c r="A44" s="93" t="s">
        <v>56</v>
      </c>
      <c r="B44" s="102" t="s">
        <v>57</v>
      </c>
    </row>
    <row r="45" spans="1:55" ht="24.95" customHeight="1" x14ac:dyDescent="0.2">
      <c r="A45" s="7"/>
      <c r="B45" s="30" t="s">
        <v>58</v>
      </c>
      <c r="C45" s="8"/>
      <c r="D45" s="7"/>
      <c r="E45" s="7"/>
    </row>
    <row r="46" spans="1:55" ht="24.95" customHeight="1" x14ac:dyDescent="0.2">
      <c r="C46" s="7"/>
      <c r="D46" s="7"/>
      <c r="E46" s="7"/>
    </row>
    <row r="47" spans="1:55" ht="24.95" customHeight="1" x14ac:dyDescent="0.25">
      <c r="A47" s="71" t="s">
        <v>59</v>
      </c>
      <c r="B47" s="71"/>
    </row>
    <row r="53" spans="1:1" x14ac:dyDescent="0.2">
      <c r="A53" s="200"/>
    </row>
  </sheetData>
  <mergeCells count="1">
    <mergeCell ref="A2:F2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8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53"/>
  <sheetViews>
    <sheetView topLeftCell="A22" workbookViewId="0">
      <selection activeCell="B9" sqref="B9:C38"/>
    </sheetView>
  </sheetViews>
  <sheetFormatPr defaultRowHeight="12.75" x14ac:dyDescent="0.2"/>
  <cols>
    <col min="1" max="1" width="15.7109375" customWidth="1"/>
    <col min="2" max="2" width="20.7109375" style="102" customWidth="1"/>
    <col min="3" max="3" width="20.7109375" customWidth="1"/>
    <col min="4" max="4" width="15.7109375" customWidth="1"/>
    <col min="5" max="5" width="23.28515625" customWidth="1"/>
    <col min="6" max="6" width="10" customWidth="1"/>
    <col min="12" max="12" width="23" customWidth="1"/>
  </cols>
  <sheetData>
    <row r="1" spans="1:55" x14ac:dyDescent="0.2">
      <c r="F1" s="323" t="s">
        <v>251</v>
      </c>
    </row>
    <row r="2" spans="1:55" ht="24.95" customHeight="1" x14ac:dyDescent="0.3">
      <c r="A2" s="530" t="s">
        <v>252</v>
      </c>
      <c r="B2" s="530"/>
      <c r="C2" s="530"/>
      <c r="D2" s="530"/>
      <c r="E2" s="530"/>
      <c r="F2" s="530"/>
      <c r="G2" s="200"/>
      <c r="H2" s="200"/>
    </row>
    <row r="3" spans="1:55" ht="24.95" customHeight="1" x14ac:dyDescent="0.25">
      <c r="A3" s="42"/>
      <c r="B3" s="279"/>
      <c r="C3" s="279" t="str">
        <f>+'GGR1'!B4</f>
        <v xml:space="preserve">           FOR  THE  MONTH  ENDED :      </v>
      </c>
      <c r="D3" s="138"/>
      <c r="E3" s="339"/>
      <c r="F3" s="336"/>
      <c r="G3" s="200"/>
      <c r="H3" s="200"/>
      <c r="L3">
        <v>-1</v>
      </c>
    </row>
    <row r="4" spans="1:55" x14ac:dyDescent="0.2">
      <c r="E4" s="338"/>
      <c r="F4" s="338"/>
      <c r="G4" s="200"/>
      <c r="H4" s="200"/>
    </row>
    <row r="5" spans="1:55" ht="18" customHeight="1" x14ac:dyDescent="0.2">
      <c r="A5" s="45"/>
      <c r="B5" s="104" t="s">
        <v>50</v>
      </c>
      <c r="C5" s="104" t="s">
        <v>45</v>
      </c>
      <c r="D5" s="104"/>
      <c r="E5" s="104" t="s">
        <v>51</v>
      </c>
      <c r="F5" s="104"/>
    </row>
    <row r="6" spans="1:55" ht="18" customHeight="1" x14ac:dyDescent="0.2">
      <c r="A6" s="399" t="s">
        <v>26</v>
      </c>
      <c r="B6" s="105" t="s">
        <v>52</v>
      </c>
      <c r="C6" s="105" t="s">
        <v>53</v>
      </c>
      <c r="D6" s="139"/>
      <c r="E6" s="105" t="s">
        <v>54</v>
      </c>
      <c r="F6" s="105"/>
    </row>
    <row r="7" spans="1:55" ht="18" customHeight="1" x14ac:dyDescent="0.2">
      <c r="A7" s="44"/>
      <c r="B7" s="128" t="s">
        <v>55</v>
      </c>
      <c r="C7" s="128" t="s">
        <v>55</v>
      </c>
      <c r="D7" s="128"/>
      <c r="E7" s="128" t="s">
        <v>28</v>
      </c>
      <c r="F7" s="44"/>
    </row>
    <row r="8" spans="1:55" ht="15" customHeight="1" x14ac:dyDescent="0.2">
      <c r="A8" s="4"/>
      <c r="B8" s="140"/>
      <c r="C8" s="82"/>
      <c r="D8" s="141"/>
      <c r="E8" s="105"/>
      <c r="F8" s="4"/>
    </row>
    <row r="9" spans="1:55" ht="24" customHeight="1" x14ac:dyDescent="0.2">
      <c r="A9" s="50">
        <f>'GGR1'!B9</f>
        <v>43344</v>
      </c>
      <c r="B9" s="516">
        <v>7785300</v>
      </c>
      <c r="C9" s="516">
        <v>7948700</v>
      </c>
      <c r="D9" s="82"/>
      <c r="E9" s="307">
        <f t="shared" ref="E9:E37" si="0">C9+B9</f>
        <v>15734000</v>
      </c>
      <c r="F9" s="4"/>
    </row>
    <row r="10" spans="1:55" ht="24" customHeight="1" x14ac:dyDescent="0.2">
      <c r="A10" s="50">
        <f>A9+1</f>
        <v>43345</v>
      </c>
      <c r="B10" s="516">
        <v>16992237.5</v>
      </c>
      <c r="C10" s="516">
        <v>2493000</v>
      </c>
      <c r="D10" s="105"/>
      <c r="E10" s="308">
        <f t="shared" si="0"/>
        <v>19485237.5</v>
      </c>
      <c r="F10" s="4"/>
    </row>
    <row r="11" spans="1:55" ht="24" customHeight="1" x14ac:dyDescent="0.2">
      <c r="A11" s="50">
        <f t="shared" ref="A11:A38" si="1">A10+1</f>
        <v>43346</v>
      </c>
      <c r="B11" s="516">
        <v>10405080</v>
      </c>
      <c r="C11" s="516">
        <v>2685900</v>
      </c>
      <c r="D11" s="53"/>
      <c r="E11" s="308">
        <f t="shared" si="0"/>
        <v>13090980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ht="24" customHeight="1" x14ac:dyDescent="0.2">
      <c r="A12" s="50">
        <f t="shared" si="1"/>
        <v>43347</v>
      </c>
      <c r="B12" s="516">
        <v>1490745</v>
      </c>
      <c r="C12" s="516">
        <v>236200</v>
      </c>
      <c r="E12" s="308">
        <f t="shared" si="0"/>
        <v>1726945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ht="24" customHeight="1" x14ac:dyDescent="0.2">
      <c r="A13" s="50">
        <f t="shared" si="1"/>
        <v>43348</v>
      </c>
      <c r="B13" s="516">
        <v>842030</v>
      </c>
      <c r="C13" s="516">
        <v>67900</v>
      </c>
      <c r="D13" s="53"/>
      <c r="E13" s="308">
        <f t="shared" si="0"/>
        <v>909930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ht="24" customHeight="1" x14ac:dyDescent="0.2">
      <c r="A14" s="50">
        <f t="shared" si="1"/>
        <v>43349</v>
      </c>
      <c r="B14" s="516">
        <v>1220640</v>
      </c>
      <c r="C14" s="516">
        <v>10000</v>
      </c>
      <c r="D14" s="53"/>
      <c r="E14" s="308">
        <f t="shared" si="0"/>
        <v>1230640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ht="24" customHeight="1" x14ac:dyDescent="0.2">
      <c r="A15" s="50">
        <f t="shared" si="1"/>
        <v>43350</v>
      </c>
      <c r="B15" s="516">
        <v>5327230</v>
      </c>
      <c r="C15" s="516">
        <v>1421800</v>
      </c>
      <c r="D15" s="53"/>
      <c r="E15" s="308">
        <f t="shared" si="0"/>
        <v>6749030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ht="24" customHeight="1" x14ac:dyDescent="0.2">
      <c r="A16" s="50">
        <f t="shared" si="1"/>
        <v>43351</v>
      </c>
      <c r="B16" s="516">
        <v>1772615</v>
      </c>
      <c r="C16" s="516">
        <v>457800</v>
      </c>
      <c r="D16" s="53"/>
      <c r="E16" s="308">
        <f t="shared" si="0"/>
        <v>2230415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ht="24" customHeight="1" x14ac:dyDescent="0.2">
      <c r="A17" s="50">
        <f t="shared" si="1"/>
        <v>43352</v>
      </c>
      <c r="B17" s="516">
        <v>2090527.5</v>
      </c>
      <c r="C17" s="516">
        <v>11700</v>
      </c>
      <c r="D17" s="53"/>
      <c r="E17" s="308">
        <f t="shared" si="0"/>
        <v>2102227.5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24" customHeight="1" x14ac:dyDescent="0.2">
      <c r="A18" s="50">
        <f t="shared" si="1"/>
        <v>43353</v>
      </c>
      <c r="B18" s="516">
        <v>3502905</v>
      </c>
      <c r="C18" s="516">
        <v>0</v>
      </c>
      <c r="D18" s="53"/>
      <c r="E18" s="308">
        <f t="shared" si="0"/>
        <v>3502905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ht="24" customHeight="1" x14ac:dyDescent="0.2">
      <c r="A19" s="50">
        <f t="shared" si="1"/>
        <v>43354</v>
      </c>
      <c r="B19" s="516">
        <v>2590912.5</v>
      </c>
      <c r="C19" s="516">
        <v>0</v>
      </c>
      <c r="D19" s="53"/>
      <c r="E19" s="308">
        <f t="shared" si="0"/>
        <v>2590912.5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ht="24" customHeight="1" x14ac:dyDescent="0.2">
      <c r="A20" s="50">
        <f t="shared" si="1"/>
        <v>43355</v>
      </c>
      <c r="B20" s="516">
        <v>3563997.5</v>
      </c>
      <c r="C20" s="516">
        <v>0</v>
      </c>
      <c r="D20" s="53"/>
      <c r="E20" s="308">
        <f t="shared" si="0"/>
        <v>3563997.5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1:55" ht="24" customHeight="1" x14ac:dyDescent="0.2">
      <c r="A21" s="50">
        <f t="shared" si="1"/>
        <v>43356</v>
      </c>
      <c r="B21" s="516">
        <v>1425700</v>
      </c>
      <c r="C21" s="516">
        <v>194300</v>
      </c>
      <c r="D21" s="53"/>
      <c r="E21" s="308">
        <f t="shared" si="0"/>
        <v>1620000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ht="24" customHeight="1" x14ac:dyDescent="0.2">
      <c r="A22" s="50">
        <f t="shared" si="1"/>
        <v>43357</v>
      </c>
      <c r="B22" s="516">
        <v>1717300</v>
      </c>
      <c r="C22" s="516">
        <v>315000</v>
      </c>
      <c r="D22" s="53"/>
      <c r="E22" s="308">
        <f t="shared" si="0"/>
        <v>2032300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1:55" ht="24" customHeight="1" x14ac:dyDescent="0.2">
      <c r="A23" s="50">
        <f t="shared" si="1"/>
        <v>43358</v>
      </c>
      <c r="B23" s="516">
        <v>892907.5</v>
      </c>
      <c r="C23" s="516">
        <v>14167500</v>
      </c>
      <c r="D23" s="53"/>
      <c r="E23" s="308">
        <f t="shared" si="0"/>
        <v>15060407.5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1:55" ht="24" customHeight="1" x14ac:dyDescent="0.2">
      <c r="A24" s="50">
        <f t="shared" si="1"/>
        <v>43359</v>
      </c>
      <c r="B24" s="516">
        <v>2141872.5</v>
      </c>
      <c r="C24" s="516">
        <v>50000</v>
      </c>
      <c r="D24" s="53"/>
      <c r="E24" s="308">
        <f t="shared" si="0"/>
        <v>2191872.5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24" customHeight="1" x14ac:dyDescent="0.2">
      <c r="A25" s="50">
        <f t="shared" si="1"/>
        <v>43360</v>
      </c>
      <c r="B25" s="516">
        <v>929245</v>
      </c>
      <c r="C25" s="516">
        <v>300500</v>
      </c>
      <c r="D25" s="53"/>
      <c r="E25" s="308">
        <f t="shared" si="0"/>
        <v>1229745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24" customHeight="1" x14ac:dyDescent="0.2">
      <c r="A26" s="50">
        <f t="shared" si="1"/>
        <v>43361</v>
      </c>
      <c r="B26" s="516">
        <v>428645</v>
      </c>
      <c r="C26" s="516">
        <v>0</v>
      </c>
      <c r="D26" s="53"/>
      <c r="E26" s="308">
        <f t="shared" si="0"/>
        <v>428645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24" customHeight="1" x14ac:dyDescent="0.2">
      <c r="A27" s="50">
        <f t="shared" si="1"/>
        <v>43362</v>
      </c>
      <c r="B27" s="516">
        <v>457100</v>
      </c>
      <c r="C27" s="516">
        <v>30000</v>
      </c>
      <c r="D27" s="53"/>
      <c r="E27" s="308">
        <f t="shared" si="0"/>
        <v>487100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5" ht="24" customHeight="1" x14ac:dyDescent="0.2">
      <c r="A28" s="50">
        <f t="shared" si="1"/>
        <v>43363</v>
      </c>
      <c r="B28" s="516">
        <v>402052.5</v>
      </c>
      <c r="C28" s="516">
        <v>0</v>
      </c>
      <c r="D28" s="53"/>
      <c r="E28" s="308">
        <f t="shared" si="0"/>
        <v>402052.5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</row>
    <row r="29" spans="1:55" ht="24" customHeight="1" x14ac:dyDescent="0.2">
      <c r="A29" s="50">
        <f t="shared" si="1"/>
        <v>43364</v>
      </c>
      <c r="B29" s="516">
        <v>2865867.5</v>
      </c>
      <c r="C29" s="516">
        <v>196000</v>
      </c>
      <c r="D29" s="53"/>
      <c r="E29" s="308">
        <f t="shared" si="0"/>
        <v>3061867.5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24" customHeight="1" x14ac:dyDescent="0.2">
      <c r="A30" s="50">
        <f t="shared" si="1"/>
        <v>43365</v>
      </c>
      <c r="B30" s="516">
        <v>2148725</v>
      </c>
      <c r="C30" s="516">
        <v>1571000</v>
      </c>
      <c r="D30" s="53"/>
      <c r="E30" s="308">
        <f t="shared" si="0"/>
        <v>3719725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24" customHeight="1" x14ac:dyDescent="0.2">
      <c r="A31" s="50">
        <f t="shared" si="1"/>
        <v>43366</v>
      </c>
      <c r="B31" s="516">
        <v>2261040</v>
      </c>
      <c r="C31" s="516">
        <v>151000</v>
      </c>
      <c r="D31" s="53"/>
      <c r="E31" s="308">
        <f t="shared" si="0"/>
        <v>2412040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24" customHeight="1" x14ac:dyDescent="0.2">
      <c r="A32" s="50">
        <f t="shared" si="1"/>
        <v>43367</v>
      </c>
      <c r="B32" s="516">
        <v>5602210</v>
      </c>
      <c r="C32" s="516">
        <v>200000</v>
      </c>
      <c r="D32" s="53"/>
      <c r="E32" s="308">
        <f t="shared" si="0"/>
        <v>5802210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24" customHeight="1" x14ac:dyDescent="0.2">
      <c r="A33" s="50">
        <f t="shared" si="1"/>
        <v>43368</v>
      </c>
      <c r="B33" s="516">
        <v>2436545</v>
      </c>
      <c r="C33" s="516">
        <v>325000</v>
      </c>
      <c r="D33" s="53"/>
      <c r="E33" s="308">
        <f t="shared" si="0"/>
        <v>2761545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24" customHeight="1" x14ac:dyDescent="0.2">
      <c r="A34" s="50">
        <f t="shared" si="1"/>
        <v>43369</v>
      </c>
      <c r="B34" s="516">
        <v>289497.5</v>
      </c>
      <c r="C34" s="516">
        <v>38000</v>
      </c>
      <c r="D34" s="53"/>
      <c r="E34" s="308">
        <f t="shared" si="0"/>
        <v>327497.5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5" ht="24" customHeight="1" x14ac:dyDescent="0.2">
      <c r="A35" s="50">
        <f t="shared" si="1"/>
        <v>43370</v>
      </c>
      <c r="B35" s="516">
        <v>2792005</v>
      </c>
      <c r="C35" s="516">
        <v>1329000</v>
      </c>
      <c r="D35" s="53"/>
      <c r="E35" s="308">
        <f t="shared" si="0"/>
        <v>4121005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</row>
    <row r="36" spans="1:55" ht="24" customHeight="1" x14ac:dyDescent="0.2">
      <c r="A36" s="50">
        <f t="shared" si="1"/>
        <v>43371</v>
      </c>
      <c r="B36" s="516">
        <v>1940940</v>
      </c>
      <c r="C36" s="516">
        <v>490000</v>
      </c>
      <c r="D36" s="53"/>
      <c r="E36" s="308">
        <f t="shared" si="0"/>
        <v>2430940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</row>
    <row r="37" spans="1:55" ht="24" customHeight="1" x14ac:dyDescent="0.2">
      <c r="A37" s="50">
        <f t="shared" si="1"/>
        <v>43372</v>
      </c>
      <c r="B37" s="516">
        <v>1409572.5</v>
      </c>
      <c r="C37" s="516">
        <v>317100</v>
      </c>
      <c r="D37" s="53"/>
      <c r="E37" s="308">
        <f t="shared" si="0"/>
        <v>1726672.5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:55" ht="24" customHeight="1" x14ac:dyDescent="0.2">
      <c r="A38" s="50">
        <f t="shared" si="1"/>
        <v>43373</v>
      </c>
      <c r="B38" s="516">
        <v>7579017.5</v>
      </c>
      <c r="C38" s="516">
        <v>8800500</v>
      </c>
      <c r="D38" s="53"/>
      <c r="E38" s="308">
        <f>C38+B38</f>
        <v>16379517.5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s="72" customFormat="1" ht="24" customHeight="1" thickBot="1" x14ac:dyDescent="0.25">
      <c r="A39" s="50"/>
      <c r="B39" s="516"/>
      <c r="C39" s="516"/>
      <c r="D39" s="53"/>
      <c r="E39" s="308">
        <f>C39+B39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1:55" ht="30" customHeight="1" thickBot="1" x14ac:dyDescent="0.25">
      <c r="A40" s="394" t="s">
        <v>41</v>
      </c>
      <c r="B40" s="469"/>
      <c r="C40" s="105"/>
      <c r="D40" s="67"/>
      <c r="E40" s="308">
        <f>C40+B40</f>
        <v>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9.9499999999999993" customHeight="1" x14ac:dyDescent="0.2">
      <c r="A41" s="64"/>
      <c r="B41" s="143"/>
      <c r="C41" s="91"/>
      <c r="D41" s="64"/>
      <c r="E41" s="64"/>
      <c r="F41" s="64"/>
    </row>
    <row r="42" spans="1:55" ht="24.95" customHeight="1" x14ac:dyDescent="0.2">
      <c r="A42" s="135" t="s">
        <v>28</v>
      </c>
      <c r="B42" s="154">
        <f>SUM(B9:B40)</f>
        <v>95304462.5</v>
      </c>
      <c r="C42" s="154">
        <f>SUM(C9:C40)</f>
        <v>43807900</v>
      </c>
      <c r="D42" s="280"/>
      <c r="E42" s="485">
        <f>SUM(E9:E40)</f>
        <v>139112362.5</v>
      </c>
      <c r="F42" s="97"/>
    </row>
    <row r="43" spans="1:55" ht="9.9499999999999993" customHeight="1" x14ac:dyDescent="0.2">
      <c r="A43" s="44"/>
      <c r="B43" s="144"/>
      <c r="C43" s="44"/>
      <c r="D43" s="44"/>
      <c r="E43" s="44"/>
      <c r="F43" s="44"/>
    </row>
    <row r="44" spans="1:55" ht="24.95" customHeight="1" x14ac:dyDescent="0.2">
      <c r="A44" s="93" t="s">
        <v>56</v>
      </c>
      <c r="B44" s="102" t="s">
        <v>57</v>
      </c>
    </row>
    <row r="45" spans="1:55" ht="24.95" customHeight="1" x14ac:dyDescent="0.2">
      <c r="A45" s="7"/>
      <c r="B45" s="30" t="s">
        <v>58</v>
      </c>
      <c r="C45" s="8"/>
      <c r="D45" s="7"/>
      <c r="E45" s="7"/>
    </row>
    <row r="46" spans="1:55" ht="24.95" customHeight="1" x14ac:dyDescent="0.2">
      <c r="C46" s="7"/>
      <c r="D46" s="7"/>
      <c r="E46" s="7"/>
    </row>
    <row r="47" spans="1:55" ht="24.95" customHeight="1" x14ac:dyDescent="0.25">
      <c r="A47" s="71" t="s">
        <v>59</v>
      </c>
      <c r="B47" s="71"/>
    </row>
    <row r="53" spans="1:1" x14ac:dyDescent="0.2">
      <c r="A53" s="200"/>
    </row>
  </sheetData>
  <mergeCells count="1">
    <mergeCell ref="A2:F2"/>
  </mergeCells>
  <phoneticPr fontId="54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8" orientation="portrait" horizontalDpi="1200" verticalDpi="1200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BD53"/>
  <sheetViews>
    <sheetView topLeftCell="A25" workbookViewId="0">
      <selection activeCell="B9" sqref="B9:E38"/>
    </sheetView>
  </sheetViews>
  <sheetFormatPr defaultRowHeight="12.75" x14ac:dyDescent="0.2"/>
  <cols>
    <col min="1" max="1" width="15.7109375" customWidth="1"/>
    <col min="2" max="2" width="24.85546875" style="102" customWidth="1"/>
    <col min="3" max="3" width="22.140625" style="102" customWidth="1"/>
    <col min="4" max="4" width="23.7109375" customWidth="1"/>
    <col min="5" max="5" width="24.140625" customWidth="1"/>
    <col min="6" max="6" width="23.28515625" customWidth="1"/>
    <col min="7" max="7" width="10" customWidth="1"/>
    <col min="9" max="9" width="16" style="321" customWidth="1"/>
    <col min="10" max="10" width="13" customWidth="1"/>
    <col min="11" max="11" width="16.28515625" customWidth="1"/>
    <col min="12" max="12" width="23" customWidth="1"/>
  </cols>
  <sheetData>
    <row r="1" spans="1:56" x14ac:dyDescent="0.2">
      <c r="G1" s="323" t="s">
        <v>254</v>
      </c>
    </row>
    <row r="2" spans="1:56" ht="24.95" customHeight="1" x14ac:dyDescent="0.3">
      <c r="A2" s="530" t="s">
        <v>253</v>
      </c>
      <c r="B2" s="530"/>
      <c r="C2" s="530"/>
      <c r="D2" s="530"/>
      <c r="E2" s="530"/>
      <c r="F2" s="530"/>
      <c r="G2" s="530"/>
      <c r="H2" s="200"/>
    </row>
    <row r="3" spans="1:56" ht="24.95" customHeight="1" x14ac:dyDescent="0.25">
      <c r="A3" s="42"/>
      <c r="B3" s="530" t="str">
        <f>+'GGR1'!B4</f>
        <v xml:space="preserve">           FOR  THE  MONTH  ENDED :      </v>
      </c>
      <c r="C3" s="530"/>
      <c r="D3" s="530"/>
      <c r="E3" s="530"/>
      <c r="F3" s="339"/>
      <c r="G3" s="336"/>
      <c r="H3" s="200"/>
      <c r="L3">
        <v>-1</v>
      </c>
    </row>
    <row r="4" spans="1:56" x14ac:dyDescent="0.2">
      <c r="E4" s="200"/>
      <c r="F4" s="338"/>
      <c r="G4" s="200"/>
      <c r="H4" s="200"/>
    </row>
    <row r="5" spans="1:56" ht="22.5" customHeight="1" x14ac:dyDescent="0.2">
      <c r="A5" s="45"/>
      <c r="B5" s="104" t="s">
        <v>50</v>
      </c>
      <c r="C5" s="104" t="s">
        <v>50</v>
      </c>
      <c r="D5" s="104" t="s">
        <v>45</v>
      </c>
      <c r="E5" s="104" t="s">
        <v>45</v>
      </c>
      <c r="F5" s="104" t="s">
        <v>51</v>
      </c>
      <c r="G5" s="324" t="s">
        <v>256</v>
      </c>
    </row>
    <row r="6" spans="1:56" ht="18" customHeight="1" x14ac:dyDescent="0.2">
      <c r="A6" s="399" t="s">
        <v>26</v>
      </c>
      <c r="B6" s="105" t="s">
        <v>262</v>
      </c>
      <c r="C6" s="105" t="s">
        <v>264</v>
      </c>
      <c r="D6" s="105" t="s">
        <v>263</v>
      </c>
      <c r="E6" s="105" t="s">
        <v>265</v>
      </c>
      <c r="F6" s="105" t="s">
        <v>54</v>
      </c>
      <c r="G6" s="105"/>
    </row>
    <row r="7" spans="1:56" ht="18" customHeight="1" x14ac:dyDescent="0.2">
      <c r="A7" s="44"/>
      <c r="B7" s="128" t="s">
        <v>55</v>
      </c>
      <c r="C7" s="128" t="s">
        <v>55</v>
      </c>
      <c r="D7" s="128" t="s">
        <v>55</v>
      </c>
      <c r="E7" s="128" t="s">
        <v>55</v>
      </c>
      <c r="F7" s="128" t="s">
        <v>28</v>
      </c>
      <c r="G7" s="44"/>
    </row>
    <row r="8" spans="1:56" ht="15" customHeight="1" x14ac:dyDescent="0.2">
      <c r="A8" s="4"/>
      <c r="B8" s="140"/>
      <c r="C8" s="140"/>
      <c r="D8" s="82"/>
      <c r="E8" s="141"/>
      <c r="F8" s="105"/>
      <c r="G8" s="4"/>
    </row>
    <row r="9" spans="1:56" ht="24" customHeight="1" x14ac:dyDescent="0.2">
      <c r="A9" s="50">
        <f>'GGR1'!B9</f>
        <v>43344</v>
      </c>
      <c r="B9" s="516">
        <v>17713.222920910499</v>
      </c>
      <c r="C9" s="516">
        <v>100000</v>
      </c>
      <c r="D9" s="516">
        <v>0</v>
      </c>
      <c r="E9" s="516">
        <v>0</v>
      </c>
      <c r="F9" s="307">
        <f>B9+D9</f>
        <v>17713.222920910499</v>
      </c>
      <c r="G9" s="404">
        <f>GGR7B!G8</f>
        <v>5.6455000000000002</v>
      </c>
      <c r="J9" s="1"/>
      <c r="K9" s="321"/>
      <c r="L9" s="1"/>
    </row>
    <row r="10" spans="1:56" ht="24" customHeight="1" x14ac:dyDescent="0.2">
      <c r="A10" s="50">
        <f>A9+1</f>
        <v>43345</v>
      </c>
      <c r="B10" s="516">
        <v>0</v>
      </c>
      <c r="C10" s="516">
        <v>0</v>
      </c>
      <c r="D10" s="516">
        <v>0</v>
      </c>
      <c r="E10" s="516">
        <v>0</v>
      </c>
      <c r="F10" s="307">
        <f t="shared" ref="F10:F39" si="0">B10+D10</f>
        <v>0</v>
      </c>
      <c r="G10" s="404">
        <f>GGR7B!G9</f>
        <v>5.6470000000000002</v>
      </c>
      <c r="J10" s="1"/>
      <c r="K10" s="321"/>
      <c r="L10" s="1"/>
    </row>
    <row r="11" spans="1:56" ht="24" customHeight="1" x14ac:dyDescent="0.2">
      <c r="A11" s="50">
        <f t="shared" ref="A11:A38" si="1">A10+1</f>
        <v>43346</v>
      </c>
      <c r="B11" s="516">
        <v>0</v>
      </c>
      <c r="C11" s="516">
        <v>0</v>
      </c>
      <c r="D11" s="516">
        <v>0</v>
      </c>
      <c r="E11" s="516">
        <v>0</v>
      </c>
      <c r="F11" s="307">
        <f t="shared" si="0"/>
        <v>0</v>
      </c>
      <c r="G11" s="404">
        <f>GGR7B!G10</f>
        <v>5.6470000000000002</v>
      </c>
      <c r="H11" s="53"/>
      <c r="J11" s="1"/>
      <c r="K11" s="321"/>
      <c r="L11" s="1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56" ht="24" customHeight="1" x14ac:dyDescent="0.2">
      <c r="A12" s="50">
        <f t="shared" si="1"/>
        <v>43347</v>
      </c>
      <c r="B12" s="516">
        <v>4248.1408863688557</v>
      </c>
      <c r="C12" s="516">
        <v>24050</v>
      </c>
      <c r="D12" s="516">
        <v>0</v>
      </c>
      <c r="E12" s="516">
        <v>0</v>
      </c>
      <c r="F12" s="307">
        <f t="shared" si="0"/>
        <v>4248.1408863688557</v>
      </c>
      <c r="G12" s="404">
        <f>GGR7B!G11</f>
        <v>5.6612999999999998</v>
      </c>
      <c r="H12" s="53"/>
      <c r="J12" s="1"/>
      <c r="K12" s="321"/>
      <c r="L12" s="1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1:56" ht="24" customHeight="1" x14ac:dyDescent="0.2">
      <c r="A13" s="50">
        <f t="shared" si="1"/>
        <v>43348</v>
      </c>
      <c r="B13" s="516">
        <v>0</v>
      </c>
      <c r="C13" s="516">
        <v>0</v>
      </c>
      <c r="D13" s="516">
        <v>0</v>
      </c>
      <c r="E13" s="516">
        <v>0</v>
      </c>
      <c r="F13" s="307">
        <f t="shared" si="0"/>
        <v>0</v>
      </c>
      <c r="G13" s="404">
        <f>GGR7B!G12</f>
        <v>5.6311999999999998</v>
      </c>
      <c r="H13" s="53"/>
      <c r="J13" s="1"/>
      <c r="K13" s="321"/>
      <c r="L13" s="1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1:56" ht="24" customHeight="1" x14ac:dyDescent="0.2">
      <c r="A14" s="50">
        <f t="shared" si="1"/>
        <v>43349</v>
      </c>
      <c r="B14" s="516">
        <v>0</v>
      </c>
      <c r="C14" s="516">
        <v>0</v>
      </c>
      <c r="D14" s="516">
        <v>0</v>
      </c>
      <c r="E14" s="516">
        <v>0</v>
      </c>
      <c r="F14" s="307">
        <f t="shared" si="0"/>
        <v>0</v>
      </c>
      <c r="G14" s="404">
        <f>GGR7B!G13</f>
        <v>5.6425999999999998</v>
      </c>
      <c r="H14" s="53"/>
      <c r="J14" s="1"/>
      <c r="K14" s="321"/>
      <c r="L14" s="1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1:56" ht="24" customHeight="1" x14ac:dyDescent="0.2">
      <c r="A15" s="50">
        <f t="shared" si="1"/>
        <v>43350</v>
      </c>
      <c r="B15" s="516">
        <v>4371.3719382698564</v>
      </c>
      <c r="C15" s="516">
        <v>24700</v>
      </c>
      <c r="D15" s="516">
        <v>0</v>
      </c>
      <c r="E15" s="516">
        <v>0</v>
      </c>
      <c r="F15" s="307">
        <f t="shared" si="0"/>
        <v>4371.3719382698564</v>
      </c>
      <c r="G15" s="404">
        <f>GGR7B!G14</f>
        <v>5.6504000000000003</v>
      </c>
      <c r="H15" s="53"/>
      <c r="J15" s="1"/>
      <c r="K15" s="321"/>
      <c r="L15" s="1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1:56" ht="24" customHeight="1" x14ac:dyDescent="0.2">
      <c r="A16" s="50">
        <f t="shared" si="1"/>
        <v>43351</v>
      </c>
      <c r="B16" s="516">
        <v>0</v>
      </c>
      <c r="C16" s="516">
        <v>0</v>
      </c>
      <c r="D16" s="516">
        <v>0</v>
      </c>
      <c r="E16" s="516">
        <v>0</v>
      </c>
      <c r="F16" s="307">
        <f t="shared" si="0"/>
        <v>0</v>
      </c>
      <c r="G16" s="404">
        <f>GGR7B!G15</f>
        <v>5.6001000000000003</v>
      </c>
      <c r="H16" s="53"/>
      <c r="J16" s="1"/>
      <c r="K16" s="321"/>
      <c r="L16" s="1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1:56" ht="24" customHeight="1" x14ac:dyDescent="0.2">
      <c r="A17" s="50">
        <f t="shared" si="1"/>
        <v>43352</v>
      </c>
      <c r="B17" s="516">
        <v>0</v>
      </c>
      <c r="C17" s="516">
        <v>0</v>
      </c>
      <c r="D17" s="516">
        <v>0</v>
      </c>
      <c r="E17" s="516">
        <v>0</v>
      </c>
      <c r="F17" s="307">
        <f t="shared" si="0"/>
        <v>0</v>
      </c>
      <c r="G17" s="404">
        <f>GGR7B!G16</f>
        <v>5.5800999999999998</v>
      </c>
      <c r="H17" s="53"/>
      <c r="J17" s="1"/>
      <c r="K17" s="321"/>
      <c r="L17" s="1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1:56" ht="24" customHeight="1" x14ac:dyDescent="0.2">
      <c r="A18" s="50">
        <f t="shared" si="1"/>
        <v>43353</v>
      </c>
      <c r="B18" s="516">
        <v>581889.21345495607</v>
      </c>
      <c r="C18" s="516">
        <v>3247000</v>
      </c>
      <c r="D18" s="516">
        <v>468808.80270962889</v>
      </c>
      <c r="E18" s="516">
        <v>2616000</v>
      </c>
      <c r="F18" s="307">
        <f t="shared" si="0"/>
        <v>1050698.016164585</v>
      </c>
      <c r="G18" s="404">
        <f>GGR7B!G17</f>
        <v>5.5800999999999998</v>
      </c>
      <c r="H18" s="53"/>
      <c r="J18" s="1"/>
      <c r="K18" s="321"/>
      <c r="L18" s="1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1:56" ht="24" customHeight="1" x14ac:dyDescent="0.2">
      <c r="A19" s="50">
        <f t="shared" si="1"/>
        <v>43354</v>
      </c>
      <c r="B19" s="516">
        <v>0</v>
      </c>
      <c r="C19" s="516">
        <v>0</v>
      </c>
      <c r="D19" s="516">
        <v>0</v>
      </c>
      <c r="E19" s="516">
        <v>0</v>
      </c>
      <c r="F19" s="307">
        <f t="shared" si="0"/>
        <v>0</v>
      </c>
      <c r="G19" s="404">
        <f>GGR7B!G18</f>
        <v>5.5876999999999999</v>
      </c>
      <c r="H19" s="53"/>
      <c r="J19" s="1"/>
      <c r="K19" s="321"/>
      <c r="L19" s="1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1:56" ht="24" customHeight="1" x14ac:dyDescent="0.2">
      <c r="A20" s="50">
        <f t="shared" si="1"/>
        <v>43355</v>
      </c>
      <c r="B20" s="516">
        <v>0</v>
      </c>
      <c r="C20" s="516">
        <v>0</v>
      </c>
      <c r="D20" s="516">
        <v>0</v>
      </c>
      <c r="E20" s="516">
        <v>0</v>
      </c>
      <c r="F20" s="307">
        <f t="shared" si="0"/>
        <v>0</v>
      </c>
      <c r="G20" s="404">
        <f>GGR7B!G19</f>
        <v>5.5758999999999999</v>
      </c>
      <c r="H20" s="53"/>
      <c r="J20" s="1"/>
      <c r="K20" s="321"/>
      <c r="L20" s="1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1:56" ht="24" customHeight="1" x14ac:dyDescent="0.2">
      <c r="A21" s="50">
        <f t="shared" si="1"/>
        <v>43356</v>
      </c>
      <c r="B21" s="516">
        <v>81930.75472369499</v>
      </c>
      <c r="C21" s="516">
        <v>460500</v>
      </c>
      <c r="D21" s="516">
        <v>1844998.7545813615</v>
      </c>
      <c r="E21" s="516">
        <v>10370000</v>
      </c>
      <c r="F21" s="307">
        <f t="shared" si="0"/>
        <v>1926929.5093050567</v>
      </c>
      <c r="G21" s="404">
        <f>GGR7B!G20</f>
        <v>5.6205999999999996</v>
      </c>
      <c r="H21" s="53"/>
      <c r="J21" s="1"/>
      <c r="K21" s="321"/>
      <c r="L21" s="1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1:56" ht="24" customHeight="1" x14ac:dyDescent="0.2">
      <c r="A22" s="50">
        <f t="shared" si="1"/>
        <v>43357</v>
      </c>
      <c r="B22" s="516">
        <v>0</v>
      </c>
      <c r="C22" s="516">
        <v>0</v>
      </c>
      <c r="D22" s="516">
        <v>0</v>
      </c>
      <c r="E22" s="516">
        <v>0</v>
      </c>
      <c r="F22" s="307">
        <f t="shared" si="0"/>
        <v>0</v>
      </c>
      <c r="G22" s="404">
        <f>GGR7B!G21</f>
        <v>5.6443000000000003</v>
      </c>
      <c r="H22" s="53"/>
      <c r="J22" s="1"/>
      <c r="K22" s="321"/>
      <c r="L22" s="1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1:56" ht="24" customHeight="1" x14ac:dyDescent="0.2">
      <c r="A23" s="50">
        <f t="shared" si="1"/>
        <v>43358</v>
      </c>
      <c r="B23" s="516">
        <v>0</v>
      </c>
      <c r="C23" s="516">
        <v>0</v>
      </c>
      <c r="D23" s="516">
        <v>0</v>
      </c>
      <c r="E23" s="516">
        <v>0</v>
      </c>
      <c r="F23" s="307">
        <f t="shared" si="0"/>
        <v>0</v>
      </c>
      <c r="G23" s="404">
        <f>GGR7B!G22</f>
        <v>5.6325000000000003</v>
      </c>
      <c r="H23" s="53"/>
      <c r="J23" s="1"/>
      <c r="K23" s="321"/>
      <c r="L23" s="1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1:56" ht="24" customHeight="1" x14ac:dyDescent="0.2">
      <c r="A24" s="50">
        <f t="shared" si="1"/>
        <v>43359</v>
      </c>
      <c r="B24" s="516">
        <v>0</v>
      </c>
      <c r="C24" s="516">
        <v>0</v>
      </c>
      <c r="D24" s="516">
        <v>0</v>
      </c>
      <c r="E24" s="516">
        <v>0</v>
      </c>
      <c r="F24" s="307">
        <f t="shared" si="0"/>
        <v>0</v>
      </c>
      <c r="G24" s="404">
        <f>GGR7B!G23</f>
        <v>5.6120000000000001</v>
      </c>
      <c r="H24" s="53"/>
      <c r="J24" s="1"/>
      <c r="K24" s="321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1:56" ht="24" customHeight="1" x14ac:dyDescent="0.2">
      <c r="A25" s="50">
        <f t="shared" si="1"/>
        <v>43360</v>
      </c>
      <c r="B25" s="516">
        <v>0</v>
      </c>
      <c r="C25" s="516">
        <v>0</v>
      </c>
      <c r="D25" s="516">
        <v>0</v>
      </c>
      <c r="E25" s="516">
        <v>0</v>
      </c>
      <c r="F25" s="307">
        <f t="shared" si="0"/>
        <v>0</v>
      </c>
      <c r="G25" s="404">
        <f>GGR7B!G24</f>
        <v>5.6120000000000001</v>
      </c>
      <c r="H25" s="53"/>
      <c r="J25" s="1"/>
      <c r="K25" s="321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1:56" ht="24" customHeight="1" x14ac:dyDescent="0.2">
      <c r="A26" s="50">
        <f t="shared" si="1"/>
        <v>43361</v>
      </c>
      <c r="B26" s="516">
        <v>0</v>
      </c>
      <c r="C26" s="516">
        <v>0</v>
      </c>
      <c r="D26" s="516">
        <v>0</v>
      </c>
      <c r="E26" s="516">
        <v>0</v>
      </c>
      <c r="F26" s="307">
        <f t="shared" si="0"/>
        <v>0</v>
      </c>
      <c r="G26" s="404">
        <f>GGR7B!G25</f>
        <v>5.6352000000000002</v>
      </c>
      <c r="H26" s="53"/>
      <c r="J26" s="1"/>
      <c r="K26" s="321"/>
      <c r="L26" s="1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1:56" ht="24" customHeight="1" x14ac:dyDescent="0.2">
      <c r="A27" s="50">
        <f t="shared" si="1"/>
        <v>43362</v>
      </c>
      <c r="B27" s="516">
        <v>0</v>
      </c>
      <c r="C27" s="516">
        <v>0</v>
      </c>
      <c r="D27" s="516">
        <v>0</v>
      </c>
      <c r="E27" s="516">
        <v>0</v>
      </c>
      <c r="F27" s="307">
        <f t="shared" si="0"/>
        <v>0</v>
      </c>
      <c r="G27" s="404">
        <f>GGR7B!G26</f>
        <v>5.6620999999999997</v>
      </c>
      <c r="H27" s="53"/>
      <c r="J27" s="1"/>
      <c r="K27" s="321"/>
      <c r="L27" s="1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1:56" ht="24" customHeight="1" x14ac:dyDescent="0.2">
      <c r="A28" s="50">
        <f t="shared" si="1"/>
        <v>43363</v>
      </c>
      <c r="B28" s="516">
        <v>0</v>
      </c>
      <c r="C28" s="516">
        <v>0</v>
      </c>
      <c r="D28" s="516">
        <v>0</v>
      </c>
      <c r="E28" s="516">
        <v>0</v>
      </c>
      <c r="F28" s="307">
        <f t="shared" si="0"/>
        <v>0</v>
      </c>
      <c r="G28" s="404">
        <f>GGR7B!G27</f>
        <v>5.7058999999999997</v>
      </c>
      <c r="H28" s="53"/>
      <c r="J28" s="1"/>
      <c r="K28" s="321"/>
      <c r="L28" s="1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1:56" ht="24" customHeight="1" x14ac:dyDescent="0.2">
      <c r="A29" s="50">
        <f t="shared" si="1"/>
        <v>43364</v>
      </c>
      <c r="B29" s="516">
        <v>0</v>
      </c>
      <c r="C29" s="516">
        <v>0</v>
      </c>
      <c r="D29" s="516">
        <v>0</v>
      </c>
      <c r="E29" s="516">
        <v>0</v>
      </c>
      <c r="F29" s="307">
        <f t="shared" si="0"/>
        <v>0</v>
      </c>
      <c r="G29" s="404">
        <f>GGR7B!G28</f>
        <v>5.7060000000000004</v>
      </c>
      <c r="H29" s="53"/>
      <c r="J29" s="53"/>
      <c r="K29" s="321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1:56" ht="24" customHeight="1" x14ac:dyDescent="0.2">
      <c r="A30" s="50">
        <f t="shared" si="1"/>
        <v>43365</v>
      </c>
      <c r="B30" s="516">
        <v>0</v>
      </c>
      <c r="C30" s="516">
        <v>0</v>
      </c>
      <c r="D30" s="516">
        <v>0</v>
      </c>
      <c r="E30" s="516">
        <v>0</v>
      </c>
      <c r="F30" s="307">
        <f t="shared" si="0"/>
        <v>0</v>
      </c>
      <c r="G30" s="404">
        <f>GGR7B!G29</f>
        <v>5.6821999999999999</v>
      </c>
      <c r="H30" s="53"/>
      <c r="J30" s="53"/>
      <c r="K30" s="321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1:56" ht="24" customHeight="1" x14ac:dyDescent="0.2">
      <c r="A31" s="50">
        <f t="shared" si="1"/>
        <v>43366</v>
      </c>
      <c r="B31" s="516">
        <v>0</v>
      </c>
      <c r="C31" s="516">
        <v>0</v>
      </c>
      <c r="D31" s="516">
        <v>0</v>
      </c>
      <c r="E31" s="516">
        <v>0</v>
      </c>
      <c r="F31" s="307">
        <f t="shared" si="0"/>
        <v>0</v>
      </c>
      <c r="G31" s="404">
        <f>GGR7B!G30</f>
        <v>5.6957000000000004</v>
      </c>
      <c r="H31" s="53"/>
      <c r="J31" s="53"/>
      <c r="K31" s="321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1:56" ht="24" customHeight="1" x14ac:dyDescent="0.2">
      <c r="A32" s="50">
        <f t="shared" si="1"/>
        <v>43367</v>
      </c>
      <c r="B32" s="516">
        <v>107581.15771546956</v>
      </c>
      <c r="C32" s="516">
        <v>612750</v>
      </c>
      <c r="D32" s="516">
        <v>355355.79472233437</v>
      </c>
      <c r="E32" s="516">
        <v>2024000</v>
      </c>
      <c r="F32" s="307">
        <f t="shared" si="0"/>
        <v>462936.95243780391</v>
      </c>
      <c r="G32" s="404">
        <f>GGR7B!G31</f>
        <v>5.6957000000000004</v>
      </c>
      <c r="H32" s="53"/>
      <c r="J32" s="53"/>
      <c r="K32" s="321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1:56" ht="24" customHeight="1" x14ac:dyDescent="0.2">
      <c r="A33" s="50">
        <f t="shared" si="1"/>
        <v>43368</v>
      </c>
      <c r="B33" s="516">
        <v>0</v>
      </c>
      <c r="C33" s="516">
        <v>0</v>
      </c>
      <c r="D33" s="516">
        <v>0</v>
      </c>
      <c r="E33" s="516">
        <v>0</v>
      </c>
      <c r="F33" s="307">
        <f t="shared" si="0"/>
        <v>0</v>
      </c>
      <c r="G33" s="404">
        <f>GGR7B!G32</f>
        <v>5.6730999999999998</v>
      </c>
      <c r="H33" s="53"/>
      <c r="J33" s="53"/>
      <c r="K33" s="321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1:56" ht="24" customHeight="1" x14ac:dyDescent="0.2">
      <c r="A34" s="50">
        <f t="shared" si="1"/>
        <v>43369</v>
      </c>
      <c r="B34" s="516">
        <v>0</v>
      </c>
      <c r="C34" s="516">
        <v>0</v>
      </c>
      <c r="D34" s="516">
        <v>0</v>
      </c>
      <c r="E34" s="516">
        <v>0</v>
      </c>
      <c r="F34" s="307">
        <f t="shared" si="0"/>
        <v>0</v>
      </c>
      <c r="G34" s="404">
        <f>GGR7B!G33</f>
        <v>5.6628999999999996</v>
      </c>
      <c r="H34" s="53"/>
      <c r="J34" s="53"/>
      <c r="K34" s="321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1:56" ht="24" customHeight="1" x14ac:dyDescent="0.2">
      <c r="A35" s="50">
        <f t="shared" si="1"/>
        <v>43370</v>
      </c>
      <c r="B35" s="516">
        <v>0</v>
      </c>
      <c r="C35" s="516">
        <v>0</v>
      </c>
      <c r="D35" s="516">
        <v>0</v>
      </c>
      <c r="E35" s="516">
        <v>0</v>
      </c>
      <c r="F35" s="307">
        <f t="shared" si="0"/>
        <v>0</v>
      </c>
      <c r="G35" s="404">
        <f>GGR7B!G34</f>
        <v>5.6692999999999998</v>
      </c>
      <c r="H35" s="53"/>
      <c r="J35" s="53"/>
      <c r="K35" s="321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24" customHeight="1" x14ac:dyDescent="0.2">
      <c r="A36" s="50">
        <f t="shared" si="1"/>
        <v>43371</v>
      </c>
      <c r="B36" s="516">
        <v>101843.97163120568</v>
      </c>
      <c r="C36" s="516">
        <v>574400</v>
      </c>
      <c r="D36" s="516">
        <v>23049.645390070924</v>
      </c>
      <c r="E36" s="516">
        <v>130000</v>
      </c>
      <c r="F36" s="307">
        <f t="shared" si="0"/>
        <v>124893.61702127662</v>
      </c>
      <c r="G36" s="404">
        <f>GGR7B!G35</f>
        <v>5.64</v>
      </c>
      <c r="H36" s="53"/>
      <c r="J36" s="53"/>
      <c r="K36" s="321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24" customHeight="1" x14ac:dyDescent="0.2">
      <c r="A37" s="50">
        <f t="shared" si="1"/>
        <v>43372</v>
      </c>
      <c r="B37" s="516">
        <v>0</v>
      </c>
      <c r="C37" s="516">
        <v>0</v>
      </c>
      <c r="D37" s="516">
        <v>0</v>
      </c>
      <c r="E37" s="516">
        <v>0</v>
      </c>
      <c r="F37" s="307">
        <f t="shared" si="0"/>
        <v>0</v>
      </c>
      <c r="G37" s="404">
        <f>GGR7B!G36</f>
        <v>5.6635</v>
      </c>
      <c r="H37" s="53"/>
      <c r="J37" s="53"/>
      <c r="K37" s="321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6" ht="24" customHeight="1" x14ac:dyDescent="0.2">
      <c r="A38" s="50">
        <f t="shared" si="1"/>
        <v>43373</v>
      </c>
      <c r="B38" s="516">
        <v>697.76890600434558</v>
      </c>
      <c r="C38" s="516">
        <v>3950</v>
      </c>
      <c r="D38" s="516">
        <v>5954883.4990902506</v>
      </c>
      <c r="E38" s="516">
        <v>33710000</v>
      </c>
      <c r="F38" s="307">
        <f t="shared" si="0"/>
        <v>5955581.2679962553</v>
      </c>
      <c r="G38" s="404">
        <f>GGR7B!G37</f>
        <v>5.6608999999999998</v>
      </c>
      <c r="H38" s="53"/>
      <c r="J38" s="53"/>
      <c r="K38" s="321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1:56" s="72" customFormat="1" ht="24" customHeight="1" thickBot="1" x14ac:dyDescent="0.25">
      <c r="A39" s="50"/>
      <c r="B39" s="516"/>
      <c r="C39" s="516"/>
      <c r="D39" s="516"/>
      <c r="E39" s="516"/>
      <c r="F39" s="307">
        <f t="shared" si="0"/>
        <v>0</v>
      </c>
      <c r="G39" s="404">
        <f>GGR7B!G38</f>
        <v>0</v>
      </c>
      <c r="H39" s="106"/>
      <c r="I39" s="322"/>
      <c r="J39" s="106"/>
      <c r="K39" s="321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</row>
    <row r="40" spans="1:56" ht="30" customHeight="1" thickBot="1" x14ac:dyDescent="0.25">
      <c r="A40" s="394" t="s">
        <v>41</v>
      </c>
      <c r="B40" s="105"/>
      <c r="C40" s="105"/>
      <c r="D40" s="105"/>
      <c r="E40" s="67"/>
      <c r="F40" s="309"/>
      <c r="G40" s="325"/>
      <c r="H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</row>
    <row r="41" spans="1:56" ht="9.9499999999999993" customHeight="1" x14ac:dyDescent="0.2">
      <c r="A41" s="64"/>
      <c r="B41" s="143"/>
      <c r="C41" s="143"/>
      <c r="D41" s="91"/>
      <c r="E41" s="64"/>
      <c r="F41" s="64"/>
      <c r="G41" s="64"/>
    </row>
    <row r="42" spans="1:56" ht="24.95" customHeight="1" x14ac:dyDescent="0.2">
      <c r="A42" s="135" t="s">
        <v>28</v>
      </c>
      <c r="B42" s="448">
        <f>SUM(B9:B40)</f>
        <v>900275.60217687988</v>
      </c>
      <c r="C42" s="448">
        <f>SUM(C9:C40)</f>
        <v>5047350</v>
      </c>
      <c r="D42" s="448">
        <f>SUM(D9:D40)</f>
        <v>8647096.4964936469</v>
      </c>
      <c r="E42" s="448">
        <f>SUM(E9:E40)</f>
        <v>48850000</v>
      </c>
      <c r="F42" s="485">
        <f>SUM(F9:F40)</f>
        <v>9547372.0986705273</v>
      </c>
      <c r="G42" s="97"/>
      <c r="K42" s="1"/>
    </row>
    <row r="43" spans="1:56" ht="16.5" customHeight="1" x14ac:dyDescent="0.2">
      <c r="A43" s="44"/>
      <c r="B43" s="332" t="s">
        <v>269</v>
      </c>
      <c r="C43" s="332" t="s">
        <v>270</v>
      </c>
      <c r="D43" s="332" t="s">
        <v>269</v>
      </c>
      <c r="E43" s="332" t="s">
        <v>270</v>
      </c>
      <c r="F43" s="332" t="s">
        <v>269</v>
      </c>
      <c r="G43" s="44"/>
    </row>
    <row r="44" spans="1:56" ht="24.95" customHeight="1" x14ac:dyDescent="0.2">
      <c r="A44" s="93" t="s">
        <v>56</v>
      </c>
      <c r="B44" s="330" t="s">
        <v>258</v>
      </c>
      <c r="C44" s="330"/>
    </row>
    <row r="45" spans="1:56" ht="24.95" customHeight="1" x14ac:dyDescent="0.2">
      <c r="A45" s="7"/>
      <c r="B45" s="30"/>
      <c r="C45" s="30"/>
      <c r="D45" s="8"/>
      <c r="E45" s="7"/>
      <c r="F45" s="7"/>
    </row>
    <row r="46" spans="1:56" ht="24.95" customHeight="1" x14ac:dyDescent="0.2">
      <c r="D46" s="7"/>
      <c r="E46" s="7"/>
      <c r="F46" s="7"/>
    </row>
    <row r="47" spans="1:56" ht="24.95" customHeight="1" x14ac:dyDescent="0.25">
      <c r="A47" s="71" t="s">
        <v>59</v>
      </c>
      <c r="B47" s="71"/>
      <c r="C47" s="71"/>
    </row>
    <row r="48" spans="1:56" x14ac:dyDescent="0.2">
      <c r="L48" s="40"/>
    </row>
    <row r="50" spans="1:12" x14ac:dyDescent="0.2">
      <c r="L50" s="1"/>
    </row>
    <row r="51" spans="1:12" x14ac:dyDescent="0.2">
      <c r="L51" s="1"/>
    </row>
    <row r="53" spans="1:12" x14ac:dyDescent="0.2">
      <c r="A53" s="200"/>
    </row>
  </sheetData>
  <mergeCells count="2">
    <mergeCell ref="A2:G2"/>
    <mergeCell ref="B3:E3"/>
  </mergeCells>
  <phoneticPr fontId="54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63" orientation="portrait" horizontalDpi="1200" verticalDpi="1200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I54"/>
  <sheetViews>
    <sheetView zoomScaleNormal="100" workbookViewId="0">
      <pane xSplit="1" ySplit="9" topLeftCell="B31" activePane="bottomRight" state="frozen"/>
      <selection activeCell="E74" sqref="E74"/>
      <selection pane="topRight" activeCell="E74" sqref="E74"/>
      <selection pane="bottomLeft" activeCell="E74" sqref="E74"/>
      <selection pane="bottomRight" activeCell="N40" sqref="N40"/>
    </sheetView>
  </sheetViews>
  <sheetFormatPr defaultRowHeight="12.75" x14ac:dyDescent="0.2"/>
  <cols>
    <col min="1" max="1" width="15.7109375" customWidth="1"/>
    <col min="2" max="2" width="22.7109375" style="102" customWidth="1"/>
    <col min="3" max="3" width="3.28515625" style="102" customWidth="1"/>
    <col min="4" max="4" width="22.85546875" hidden="1" customWidth="1"/>
    <col min="5" max="5" width="20.7109375" hidden="1" customWidth="1"/>
    <col min="6" max="6" width="3.28515625" hidden="1" customWidth="1"/>
    <col min="7" max="7" width="20.7109375" style="413" customWidth="1"/>
    <col min="8" max="8" width="4" style="413" customWidth="1"/>
    <col min="9" max="9" width="25.28515625" style="413" customWidth="1"/>
    <col min="10" max="10" width="4.7109375" customWidth="1"/>
    <col min="11" max="11" width="18.7109375" customWidth="1"/>
    <col min="12" max="12" width="23" customWidth="1"/>
  </cols>
  <sheetData>
    <row r="1" spans="1:61" ht="20.100000000000001" customHeight="1" x14ac:dyDescent="0.2">
      <c r="L1" s="146" t="s">
        <v>210</v>
      </c>
    </row>
    <row r="2" spans="1:61" ht="20.100000000000001" customHeight="1" x14ac:dyDescent="0.2">
      <c r="B2" s="286" t="s">
        <v>226</v>
      </c>
      <c r="C2" s="35"/>
      <c r="D2" s="35"/>
      <c r="E2" s="336"/>
      <c r="F2" s="336"/>
      <c r="G2" s="434"/>
      <c r="H2" s="434"/>
      <c r="I2" s="435"/>
      <c r="J2" s="35"/>
      <c r="K2" s="35"/>
      <c r="L2" s="146"/>
    </row>
    <row r="3" spans="1:61" ht="24.95" customHeight="1" x14ac:dyDescent="0.25">
      <c r="A3" s="35"/>
      <c r="B3" s="286" t="s">
        <v>227</v>
      </c>
      <c r="C3" s="145"/>
      <c r="D3" s="138"/>
      <c r="E3" s="138"/>
      <c r="F3" s="138"/>
      <c r="G3" s="436"/>
      <c r="H3" s="436"/>
      <c r="I3" s="436"/>
      <c r="J3" s="138"/>
      <c r="K3" s="35"/>
      <c r="L3" s="146"/>
      <c r="U3">
        <v>-1</v>
      </c>
    </row>
    <row r="4" spans="1:61" ht="24.95" customHeight="1" x14ac:dyDescent="0.25">
      <c r="A4" s="35"/>
      <c r="B4" s="286" t="s">
        <v>228</v>
      </c>
      <c r="C4" s="145"/>
      <c r="D4" s="138"/>
      <c r="E4" s="138"/>
      <c r="F4" s="478" t="s">
        <v>323</v>
      </c>
      <c r="G4" s="436"/>
      <c r="H4" s="436"/>
      <c r="I4" s="436"/>
      <c r="J4" s="138"/>
      <c r="K4" s="35"/>
      <c r="L4" s="146"/>
    </row>
    <row r="5" spans="1:61" ht="35.1" customHeight="1" x14ac:dyDescent="0.25">
      <c r="A5" s="35"/>
      <c r="B5" s="534" t="str">
        <f>+'GGR1'!B4</f>
        <v xml:space="preserve">           FOR  THE  MONTH  ENDED :      </v>
      </c>
      <c r="C5" s="534"/>
      <c r="D5" s="534"/>
      <c r="E5" s="534"/>
      <c r="F5" s="534"/>
      <c r="G5" s="534"/>
      <c r="H5" s="534"/>
      <c r="I5" s="534"/>
      <c r="J5" s="534"/>
      <c r="K5" s="534"/>
      <c r="L5" s="35"/>
    </row>
    <row r="6" spans="1:61" ht="15" customHeight="1" x14ac:dyDescent="0.2">
      <c r="K6" s="103"/>
    </row>
    <row r="7" spans="1:61" ht="18" customHeight="1" x14ac:dyDescent="0.2">
      <c r="A7" s="45"/>
      <c r="B7" s="148" t="s">
        <v>222</v>
      </c>
      <c r="C7" s="147"/>
      <c r="D7" s="148" t="s">
        <v>224</v>
      </c>
      <c r="E7" s="148" t="s">
        <v>61</v>
      </c>
      <c r="F7" s="148"/>
      <c r="G7" s="532" t="s">
        <v>225</v>
      </c>
      <c r="H7" s="532"/>
      <c r="I7" s="533" t="s">
        <v>225</v>
      </c>
      <c r="J7" s="533"/>
      <c r="K7" s="147"/>
      <c r="L7" s="104"/>
    </row>
    <row r="8" spans="1:61" ht="18" customHeight="1" x14ac:dyDescent="0.2">
      <c r="A8" s="399" t="s">
        <v>26</v>
      </c>
      <c r="B8" s="302" t="s">
        <v>234</v>
      </c>
      <c r="C8" s="76"/>
      <c r="D8" s="302" t="s">
        <v>234</v>
      </c>
      <c r="E8" s="76" t="s">
        <v>62</v>
      </c>
      <c r="F8" s="76"/>
      <c r="G8" s="437" t="s">
        <v>234</v>
      </c>
      <c r="H8" s="438"/>
      <c r="I8" s="437" t="s">
        <v>234</v>
      </c>
      <c r="J8" s="76"/>
      <c r="K8" s="76" t="s">
        <v>28</v>
      </c>
      <c r="L8" s="105"/>
    </row>
    <row r="9" spans="1:61" ht="18" customHeight="1" x14ac:dyDescent="0.2">
      <c r="A9" s="44"/>
      <c r="B9" s="149" t="s">
        <v>0</v>
      </c>
      <c r="C9" s="149"/>
      <c r="D9" s="149"/>
      <c r="E9" s="149" t="s">
        <v>63</v>
      </c>
      <c r="F9" s="149"/>
      <c r="G9" s="439" t="s">
        <v>223</v>
      </c>
      <c r="H9" s="439"/>
      <c r="I9" s="531" t="s">
        <v>235</v>
      </c>
      <c r="J9" s="531"/>
      <c r="K9" s="150"/>
      <c r="L9" s="44"/>
    </row>
    <row r="10" spans="1:61" ht="15" customHeight="1" x14ac:dyDescent="0.2">
      <c r="A10" s="4"/>
      <c r="B10" s="140"/>
      <c r="C10" s="140"/>
      <c r="D10" s="82"/>
      <c r="E10" s="52"/>
      <c r="F10" s="52"/>
      <c r="G10" s="440"/>
      <c r="H10" s="440"/>
      <c r="I10" s="440"/>
      <c r="J10" s="52"/>
      <c r="K10" s="105"/>
      <c r="L10" s="4"/>
    </row>
    <row r="11" spans="1:61" ht="22.5" customHeight="1" x14ac:dyDescent="0.2">
      <c r="A11" s="50">
        <f>'GGR1'!B9</f>
        <v>43344</v>
      </c>
      <c r="B11" s="405"/>
      <c r="C11" s="140"/>
      <c r="D11" s="84"/>
      <c r="E11" s="84"/>
      <c r="F11" s="52"/>
      <c r="G11" s="412">
        <v>721142.19000000006</v>
      </c>
      <c r="H11" s="438"/>
      <c r="I11" s="412">
        <v>273138.12</v>
      </c>
      <c r="J11" s="76"/>
      <c r="K11" s="53">
        <f t="shared" ref="K11:K43" si="0">+B11+D11+G11+I11</f>
        <v>994280.31</v>
      </c>
      <c r="L11" s="4"/>
    </row>
    <row r="12" spans="1:61" ht="22.5" customHeight="1" x14ac:dyDescent="0.2">
      <c r="A12" s="50">
        <f>A11+1</f>
        <v>43345</v>
      </c>
      <c r="B12" s="405"/>
      <c r="C12" s="140"/>
      <c r="D12" s="84"/>
      <c r="E12" s="129"/>
      <c r="F12" s="52"/>
      <c r="G12" s="412">
        <v>607119.44999999995</v>
      </c>
      <c r="H12" s="438"/>
      <c r="I12" s="412">
        <v>206021.37</v>
      </c>
      <c r="J12" s="76"/>
      <c r="K12" s="301">
        <f t="shared" si="0"/>
        <v>813140.82</v>
      </c>
      <c r="L12" s="4"/>
    </row>
    <row r="13" spans="1:61" ht="22.5" customHeight="1" x14ac:dyDescent="0.2">
      <c r="A13" s="50">
        <f t="shared" ref="A13:A40" si="1">A12+1</f>
        <v>43346</v>
      </c>
      <c r="B13" s="405"/>
      <c r="C13" s="140"/>
      <c r="D13" s="84"/>
      <c r="E13" s="129"/>
      <c r="F13" s="52"/>
      <c r="G13" s="412">
        <v>542162.15999999992</v>
      </c>
      <c r="H13" s="438"/>
      <c r="I13" s="412">
        <v>167135.66</v>
      </c>
      <c r="J13" s="76"/>
      <c r="K13" s="301">
        <f t="shared" si="0"/>
        <v>709297.82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1:61" ht="22.5" customHeight="1" x14ac:dyDescent="0.2">
      <c r="A14" s="50">
        <f t="shared" si="1"/>
        <v>43347</v>
      </c>
      <c r="B14" s="405"/>
      <c r="C14" s="140"/>
      <c r="D14" s="84"/>
      <c r="E14" s="129"/>
      <c r="F14" s="52"/>
      <c r="G14" s="412">
        <v>491165.35</v>
      </c>
      <c r="H14" s="438"/>
      <c r="I14" s="412">
        <v>182832.65</v>
      </c>
      <c r="J14" s="76"/>
      <c r="K14" s="301">
        <f t="shared" si="0"/>
        <v>673998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1:61" ht="22.5" customHeight="1" x14ac:dyDescent="0.2">
      <c r="A15" s="50">
        <f t="shared" si="1"/>
        <v>43348</v>
      </c>
      <c r="B15" s="405"/>
      <c r="C15" s="140"/>
      <c r="D15" s="84"/>
      <c r="E15" s="129"/>
      <c r="F15" s="52"/>
      <c r="G15" s="412">
        <v>599750.03</v>
      </c>
      <c r="H15" s="438"/>
      <c r="I15" s="412">
        <v>209015.76</v>
      </c>
      <c r="J15" s="76"/>
      <c r="K15" s="301">
        <f t="shared" si="0"/>
        <v>808765.79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</row>
    <row r="16" spans="1:61" ht="22.5" customHeight="1" x14ac:dyDescent="0.2">
      <c r="A16" s="50">
        <f t="shared" si="1"/>
        <v>43349</v>
      </c>
      <c r="B16" s="405"/>
      <c r="C16" s="140"/>
      <c r="D16" s="84"/>
      <c r="E16" s="129"/>
      <c r="F16" s="52"/>
      <c r="G16" s="412">
        <v>512103.92999999993</v>
      </c>
      <c r="H16" s="438"/>
      <c r="I16" s="412">
        <v>217712.18</v>
      </c>
      <c r="J16" s="76"/>
      <c r="K16" s="301">
        <f t="shared" si="0"/>
        <v>729816.10999999987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</row>
    <row r="17" spans="1:61" ht="22.5" customHeight="1" x14ac:dyDescent="0.2">
      <c r="A17" s="50">
        <f t="shared" si="1"/>
        <v>43350</v>
      </c>
      <c r="B17" s="405"/>
      <c r="C17" s="140"/>
      <c r="D17" s="84"/>
      <c r="E17" s="129"/>
      <c r="F17" s="52"/>
      <c r="G17" s="412">
        <v>611354.19000000006</v>
      </c>
      <c r="H17" s="438"/>
      <c r="I17" s="412">
        <v>201575.62</v>
      </c>
      <c r="J17" s="76"/>
      <c r="K17" s="301">
        <f t="shared" si="0"/>
        <v>812929.81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ht="22.5" customHeight="1" x14ac:dyDescent="0.2">
      <c r="A18" s="50">
        <f t="shared" si="1"/>
        <v>43351</v>
      </c>
      <c r="B18" s="405"/>
      <c r="C18" s="140"/>
      <c r="D18" s="84"/>
      <c r="E18" s="129"/>
      <c r="F18" s="52"/>
      <c r="G18" s="412">
        <v>690180.44</v>
      </c>
      <c r="H18" s="438"/>
      <c r="I18" s="412">
        <v>286036.07</v>
      </c>
      <c r="J18" s="76"/>
      <c r="K18" s="301">
        <f t="shared" si="0"/>
        <v>976216.51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</row>
    <row r="19" spans="1:61" ht="22.5" customHeight="1" x14ac:dyDescent="0.2">
      <c r="A19" s="50">
        <f t="shared" si="1"/>
        <v>43352</v>
      </c>
      <c r="B19" s="405"/>
      <c r="C19" s="140"/>
      <c r="D19" s="84"/>
      <c r="E19" s="129"/>
      <c r="F19" s="52"/>
      <c r="G19" s="412">
        <v>584796.30000000005</v>
      </c>
      <c r="H19" s="438"/>
      <c r="I19" s="412">
        <v>195814.56</v>
      </c>
      <c r="J19" s="76"/>
      <c r="K19" s="301">
        <f t="shared" si="0"/>
        <v>780610.8600000001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</row>
    <row r="20" spans="1:61" ht="22.5" customHeight="1" x14ac:dyDescent="0.2">
      <c r="A20" s="50">
        <f t="shared" si="1"/>
        <v>43353</v>
      </c>
      <c r="B20" s="405"/>
      <c r="C20" s="140"/>
      <c r="D20" s="84"/>
      <c r="E20" s="129"/>
      <c r="F20" s="52"/>
      <c r="G20" s="412">
        <v>506765.01</v>
      </c>
      <c r="H20" s="438"/>
      <c r="I20" s="412">
        <v>167859.6</v>
      </c>
      <c r="J20" s="76"/>
      <c r="K20" s="301">
        <f t="shared" si="0"/>
        <v>674624.61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</row>
    <row r="21" spans="1:61" ht="22.5" customHeight="1" x14ac:dyDescent="0.2">
      <c r="A21" s="50">
        <f t="shared" si="1"/>
        <v>43354</v>
      </c>
      <c r="B21" s="405"/>
      <c r="C21" s="140"/>
      <c r="D21" s="84"/>
      <c r="E21" s="129"/>
      <c r="F21" s="52"/>
      <c r="G21" s="412">
        <v>602542.62</v>
      </c>
      <c r="H21" s="438"/>
      <c r="I21" s="412">
        <v>158607.87</v>
      </c>
      <c r="J21" s="76"/>
      <c r="K21" s="301">
        <f t="shared" si="0"/>
        <v>761150.49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</row>
    <row r="22" spans="1:61" ht="22.5" customHeight="1" x14ac:dyDescent="0.2">
      <c r="A22" s="50">
        <f t="shared" si="1"/>
        <v>43355</v>
      </c>
      <c r="B22" s="405"/>
      <c r="C22" s="140"/>
      <c r="D22" s="84"/>
      <c r="E22" s="129"/>
      <c r="F22" s="52"/>
      <c r="G22" s="412">
        <v>610150.36</v>
      </c>
      <c r="H22" s="438"/>
      <c r="I22" s="412">
        <v>196069.72</v>
      </c>
      <c r="J22" s="76"/>
      <c r="K22" s="301">
        <f t="shared" si="0"/>
        <v>806220.08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</row>
    <row r="23" spans="1:61" ht="22.5" customHeight="1" x14ac:dyDescent="0.2">
      <c r="A23" s="50">
        <f t="shared" si="1"/>
        <v>43356</v>
      </c>
      <c r="B23" s="405"/>
      <c r="C23" s="140"/>
      <c r="D23" s="84"/>
      <c r="E23" s="129"/>
      <c r="F23" s="52"/>
      <c r="G23" s="412">
        <v>494462.88</v>
      </c>
      <c r="H23" s="438"/>
      <c r="I23" s="412">
        <v>192366.37</v>
      </c>
      <c r="J23" s="76"/>
      <c r="K23" s="301">
        <f t="shared" si="0"/>
        <v>686829.25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</row>
    <row r="24" spans="1:61" ht="22.5" customHeight="1" x14ac:dyDescent="0.2">
      <c r="A24" s="50">
        <f t="shared" si="1"/>
        <v>43357</v>
      </c>
      <c r="B24" s="405"/>
      <c r="C24" s="140"/>
      <c r="D24" s="84"/>
      <c r="E24" s="129"/>
      <c r="F24" s="52"/>
      <c r="G24" s="412">
        <v>616657.30999999994</v>
      </c>
      <c r="H24" s="438"/>
      <c r="I24" s="412">
        <v>225026.63</v>
      </c>
      <c r="J24" s="76"/>
      <c r="K24" s="301">
        <f t="shared" si="0"/>
        <v>841683.94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</row>
    <row r="25" spans="1:61" ht="22.5" customHeight="1" x14ac:dyDescent="0.2">
      <c r="A25" s="50">
        <f t="shared" si="1"/>
        <v>43358</v>
      </c>
      <c r="B25" s="405"/>
      <c r="C25" s="140"/>
      <c r="D25" s="84"/>
      <c r="E25" s="129"/>
      <c r="F25" s="52"/>
      <c r="G25" s="412">
        <v>668718.30000000005</v>
      </c>
      <c r="H25" s="438"/>
      <c r="I25" s="412">
        <v>252116.08000000002</v>
      </c>
      <c r="J25" s="76"/>
      <c r="K25" s="301">
        <f t="shared" si="0"/>
        <v>920834.38000000012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</row>
    <row r="26" spans="1:61" ht="22.5" customHeight="1" x14ac:dyDescent="0.2">
      <c r="A26" s="50">
        <f t="shared" si="1"/>
        <v>43359</v>
      </c>
      <c r="B26" s="405"/>
      <c r="C26" s="140"/>
      <c r="D26" s="84"/>
      <c r="E26" s="129"/>
      <c r="F26" s="52"/>
      <c r="G26" s="412">
        <v>689700.69</v>
      </c>
      <c r="H26" s="438"/>
      <c r="I26" s="412">
        <v>197824.66</v>
      </c>
      <c r="J26" s="76"/>
      <c r="K26" s="301">
        <f t="shared" si="0"/>
        <v>887525.35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</row>
    <row r="27" spans="1:61" ht="22.5" customHeight="1" x14ac:dyDescent="0.2">
      <c r="A27" s="50">
        <f t="shared" si="1"/>
        <v>43360</v>
      </c>
      <c r="B27" s="405"/>
      <c r="C27" s="140"/>
      <c r="D27" s="84"/>
      <c r="E27" s="129"/>
      <c r="F27" s="52"/>
      <c r="G27" s="412">
        <v>622831.91999999993</v>
      </c>
      <c r="H27" s="438"/>
      <c r="I27" s="412">
        <v>288376.3</v>
      </c>
      <c r="J27" s="76"/>
      <c r="K27" s="301">
        <f t="shared" si="0"/>
        <v>911208.22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</row>
    <row r="28" spans="1:61" ht="22.5" customHeight="1" x14ac:dyDescent="0.2">
      <c r="A28" s="50">
        <f t="shared" si="1"/>
        <v>43361</v>
      </c>
      <c r="B28" s="405"/>
      <c r="C28" s="140"/>
      <c r="D28" s="84"/>
      <c r="E28" s="129"/>
      <c r="F28" s="52"/>
      <c r="G28" s="412">
        <v>529248.87</v>
      </c>
      <c r="H28" s="438"/>
      <c r="I28" s="412">
        <v>181519.61</v>
      </c>
      <c r="J28" s="76"/>
      <c r="K28" s="301">
        <f t="shared" si="0"/>
        <v>710768.48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1:61" ht="22.5" customHeight="1" x14ac:dyDescent="0.2">
      <c r="A29" s="50">
        <f t="shared" si="1"/>
        <v>43362</v>
      </c>
      <c r="B29" s="405"/>
      <c r="C29" s="140"/>
      <c r="D29" s="84"/>
      <c r="E29" s="129"/>
      <c r="F29" s="52"/>
      <c r="G29" s="412">
        <v>634704.04</v>
      </c>
      <c r="H29" s="438"/>
      <c r="I29" s="412">
        <v>206662.85</v>
      </c>
      <c r="J29" s="76"/>
      <c r="K29" s="301">
        <f t="shared" si="0"/>
        <v>841366.89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</row>
    <row r="30" spans="1:61" ht="22.5" customHeight="1" x14ac:dyDescent="0.2">
      <c r="A30" s="50">
        <f t="shared" si="1"/>
        <v>43363</v>
      </c>
      <c r="B30" s="405"/>
      <c r="C30" s="140"/>
      <c r="D30" s="84"/>
      <c r="E30" s="129"/>
      <c r="F30" s="52"/>
      <c r="G30" s="412">
        <v>725480.99</v>
      </c>
      <c r="H30" s="438"/>
      <c r="I30" s="412">
        <v>189134.1</v>
      </c>
      <c r="J30" s="76"/>
      <c r="K30" s="301">
        <f t="shared" si="0"/>
        <v>914615.09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</row>
    <row r="31" spans="1:61" ht="22.5" customHeight="1" x14ac:dyDescent="0.2">
      <c r="A31" s="50">
        <f t="shared" si="1"/>
        <v>43364</v>
      </c>
      <c r="B31" s="405"/>
      <c r="C31" s="140"/>
      <c r="D31" s="84"/>
      <c r="E31" s="129"/>
      <c r="F31" s="52"/>
      <c r="G31" s="412">
        <v>791881.07000000007</v>
      </c>
      <c r="H31" s="438"/>
      <c r="I31" s="412">
        <v>247870.11</v>
      </c>
      <c r="J31" s="76"/>
      <c r="K31" s="301">
        <f t="shared" si="0"/>
        <v>1039751.18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</row>
    <row r="32" spans="1:61" ht="22.5" customHeight="1" x14ac:dyDescent="0.2">
      <c r="A32" s="50">
        <f t="shared" si="1"/>
        <v>43365</v>
      </c>
      <c r="B32" s="405"/>
      <c r="C32" s="140"/>
      <c r="D32" s="84"/>
      <c r="E32" s="129"/>
      <c r="F32" s="52"/>
      <c r="G32" s="412">
        <v>670564.60000000009</v>
      </c>
      <c r="H32" s="438"/>
      <c r="I32" s="412">
        <v>256675.94</v>
      </c>
      <c r="J32" s="76"/>
      <c r="K32" s="301">
        <f t="shared" si="0"/>
        <v>927240.54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</row>
    <row r="33" spans="1:61" ht="22.5" customHeight="1" x14ac:dyDescent="0.2">
      <c r="A33" s="50">
        <f t="shared" si="1"/>
        <v>43366</v>
      </c>
      <c r="B33" s="405"/>
      <c r="C33" s="140"/>
      <c r="D33" s="84"/>
      <c r="E33" s="129"/>
      <c r="F33" s="52"/>
      <c r="G33" s="412">
        <v>660714.10000000009</v>
      </c>
      <c r="H33" s="438"/>
      <c r="I33" s="412">
        <v>207392.95</v>
      </c>
      <c r="J33" s="76"/>
      <c r="K33" s="301">
        <f t="shared" si="0"/>
        <v>868107.05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</row>
    <row r="34" spans="1:61" ht="22.5" customHeight="1" x14ac:dyDescent="0.2">
      <c r="A34" s="50">
        <f t="shared" si="1"/>
        <v>43367</v>
      </c>
      <c r="B34" s="405"/>
      <c r="C34" s="140"/>
      <c r="D34" s="84"/>
      <c r="E34" s="129"/>
      <c r="F34" s="52"/>
      <c r="G34" s="412">
        <v>768429.03999999992</v>
      </c>
      <c r="H34" s="438"/>
      <c r="I34" s="412">
        <v>168585.16</v>
      </c>
      <c r="J34" s="76"/>
      <c r="K34" s="301">
        <f t="shared" si="0"/>
        <v>937014.2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</row>
    <row r="35" spans="1:61" ht="22.5" customHeight="1" x14ac:dyDescent="0.2">
      <c r="A35" s="50">
        <f t="shared" si="1"/>
        <v>43368</v>
      </c>
      <c r="B35" s="405"/>
      <c r="C35" s="140"/>
      <c r="D35" s="84"/>
      <c r="E35" s="129"/>
      <c r="F35" s="52"/>
      <c r="G35" s="412">
        <v>666084.04</v>
      </c>
      <c r="H35" s="438"/>
      <c r="I35" s="412">
        <v>229313.03999999998</v>
      </c>
      <c r="J35" s="76"/>
      <c r="K35" s="301">
        <f t="shared" si="0"/>
        <v>895397.08000000007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1:61" ht="22.5" customHeight="1" x14ac:dyDescent="0.2">
      <c r="A36" s="50">
        <f t="shared" si="1"/>
        <v>43369</v>
      </c>
      <c r="B36" s="405"/>
      <c r="C36" s="140"/>
      <c r="D36" s="84"/>
      <c r="E36" s="129"/>
      <c r="F36" s="52"/>
      <c r="G36" s="412">
        <v>753639.9</v>
      </c>
      <c r="H36" s="438"/>
      <c r="I36" s="412">
        <v>205107.23</v>
      </c>
      <c r="J36" s="76"/>
      <c r="K36" s="301">
        <f t="shared" si="0"/>
        <v>958747.13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</row>
    <row r="37" spans="1:61" ht="22.5" customHeight="1" x14ac:dyDescent="0.2">
      <c r="A37" s="50">
        <f t="shared" si="1"/>
        <v>43370</v>
      </c>
      <c r="B37" s="405"/>
      <c r="C37" s="140"/>
      <c r="D37" s="84"/>
      <c r="E37" s="129"/>
      <c r="F37" s="52"/>
      <c r="G37" s="412">
        <v>887261.66999999993</v>
      </c>
      <c r="H37" s="438"/>
      <c r="I37" s="412">
        <v>260169.84</v>
      </c>
      <c r="J37" s="76"/>
      <c r="K37" s="301">
        <f t="shared" si="0"/>
        <v>1147431.51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ht="22.5" customHeight="1" x14ac:dyDescent="0.2">
      <c r="A38" s="50">
        <f t="shared" si="1"/>
        <v>43371</v>
      </c>
      <c r="B38" s="405"/>
      <c r="C38" s="140"/>
      <c r="D38" s="84"/>
      <c r="E38" s="129"/>
      <c r="F38" s="52"/>
      <c r="G38" s="412">
        <v>843132.82000000007</v>
      </c>
      <c r="H38" s="438"/>
      <c r="I38" s="412">
        <v>272646.8</v>
      </c>
      <c r="J38" s="76"/>
      <c r="K38" s="301">
        <f t="shared" si="0"/>
        <v>1115779.6200000001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ht="22.5" customHeight="1" x14ac:dyDescent="0.2">
      <c r="A39" s="50">
        <f t="shared" si="1"/>
        <v>43372</v>
      </c>
      <c r="B39" s="405"/>
      <c r="C39" s="140"/>
      <c r="D39" s="84"/>
      <c r="E39" s="129"/>
      <c r="F39" s="52"/>
      <c r="G39" s="412">
        <v>800267.24</v>
      </c>
      <c r="H39" s="438"/>
      <c r="I39" s="412">
        <v>234935.55</v>
      </c>
      <c r="J39" s="76"/>
      <c r="K39" s="301">
        <f t="shared" si="0"/>
        <v>1035202.79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</row>
    <row r="40" spans="1:61" ht="22.5" customHeight="1" x14ac:dyDescent="0.2">
      <c r="A40" s="50">
        <f t="shared" si="1"/>
        <v>43373</v>
      </c>
      <c r="B40" s="405"/>
      <c r="C40" s="140"/>
      <c r="D40" s="84"/>
      <c r="E40" s="129"/>
      <c r="F40" s="52"/>
      <c r="G40" s="412">
        <v>617247.94000000006</v>
      </c>
      <c r="H40" s="438"/>
      <c r="I40" s="412">
        <v>235627.84</v>
      </c>
      <c r="J40" s="76"/>
      <c r="K40" s="301">
        <f t="shared" si="0"/>
        <v>852875.78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22.5" customHeight="1" thickBot="1" x14ac:dyDescent="0.25">
      <c r="A41" s="50"/>
      <c r="B41" s="405"/>
      <c r="C41" s="140"/>
      <c r="D41" s="84"/>
      <c r="E41" s="129"/>
      <c r="F41" s="52"/>
      <c r="G41" s="412"/>
      <c r="H41" s="438"/>
      <c r="I41" s="412"/>
      <c r="J41" s="76"/>
      <c r="K41" s="301">
        <f t="shared" si="0"/>
        <v>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s="72" customFormat="1" ht="24" customHeight="1" thickBot="1" x14ac:dyDescent="0.25">
      <c r="A42" s="394" t="s">
        <v>41</v>
      </c>
      <c r="B42" s="406"/>
      <c r="C42" s="140"/>
      <c r="D42" s="84"/>
      <c r="E42" s="129"/>
      <c r="F42" s="52"/>
      <c r="G42" s="441"/>
      <c r="H42" s="438"/>
      <c r="I42" s="441"/>
      <c r="J42" s="76"/>
      <c r="K42" s="301">
        <f t="shared" si="0"/>
        <v>0</v>
      </c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</row>
    <row r="43" spans="1:61" s="72" customFormat="1" ht="36" customHeight="1" x14ac:dyDescent="0.2">
      <c r="A43" s="315"/>
      <c r="B43" s="327"/>
      <c r="C43" s="326"/>
      <c r="D43" s="328"/>
      <c r="E43" s="326"/>
      <c r="F43" s="326"/>
      <c r="G43" s="442"/>
      <c r="H43" s="442"/>
      <c r="I43" s="442"/>
      <c r="J43" s="52"/>
      <c r="K43" s="304">
        <f t="shared" si="0"/>
        <v>0</v>
      </c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</row>
    <row r="44" spans="1:61" ht="15" customHeight="1" x14ac:dyDescent="0.2">
      <c r="A44" s="300"/>
      <c r="B44" s="152"/>
      <c r="C44" s="152"/>
      <c r="D44" s="142"/>
      <c r="E44" s="53"/>
      <c r="F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</row>
    <row r="45" spans="1:61" ht="9.9499999999999993" customHeight="1" x14ac:dyDescent="0.2">
      <c r="A45" s="64"/>
      <c r="B45" s="143"/>
      <c r="C45" s="143"/>
      <c r="D45" s="91"/>
      <c r="E45" s="64"/>
      <c r="F45" s="64"/>
      <c r="G45" s="443"/>
      <c r="H45" s="443"/>
      <c r="I45" s="443"/>
      <c r="J45" s="64"/>
      <c r="K45" s="64"/>
      <c r="L45" s="64"/>
    </row>
    <row r="46" spans="1:61" ht="24.95" customHeight="1" x14ac:dyDescent="0.2">
      <c r="A46" s="153" t="s">
        <v>28</v>
      </c>
      <c r="B46" s="154">
        <f>SUM(B11:B44)</f>
        <v>0</v>
      </c>
      <c r="C46" s="154"/>
      <c r="D46" s="287">
        <f>SUM(D11:D44)</f>
        <v>0</v>
      </c>
      <c r="E46" s="287">
        <f>SUM(E11:E42)</f>
        <v>0</v>
      </c>
      <c r="F46" s="287"/>
      <c r="G46" s="444">
        <f>SUM(G11:G44)</f>
        <v>19520259.449999999</v>
      </c>
      <c r="H46" s="444"/>
      <c r="I46" s="444">
        <f>SUM(I11:I44)</f>
        <v>6513170.2400000012</v>
      </c>
      <c r="J46" s="287"/>
      <c r="K46" s="485">
        <f>SUM(K11:K44)</f>
        <v>26033429.690000001</v>
      </c>
      <c r="L46" s="97"/>
    </row>
    <row r="47" spans="1:61" ht="9.9499999999999993" customHeight="1" x14ac:dyDescent="0.2">
      <c r="A47" s="44"/>
      <c r="B47" s="144"/>
      <c r="C47" s="144"/>
      <c r="D47" s="44"/>
      <c r="E47" s="44"/>
      <c r="F47" s="44"/>
      <c r="G47" s="445"/>
      <c r="H47" s="445"/>
      <c r="I47" s="445"/>
      <c r="J47" s="44"/>
      <c r="K47" s="44"/>
      <c r="L47" s="433"/>
    </row>
    <row r="48" spans="1:61" ht="24.95" customHeight="1" x14ac:dyDescent="0.25">
      <c r="A48" s="155" t="s">
        <v>56</v>
      </c>
      <c r="L48" s="424"/>
    </row>
    <row r="49" spans="1:12" ht="15" customHeight="1" x14ac:dyDescent="0.2">
      <c r="A49" s="7"/>
      <c r="B49" s="30"/>
      <c r="C49" s="30"/>
      <c r="D49" s="8"/>
      <c r="E49" s="7"/>
      <c r="F49" s="7"/>
      <c r="G49" s="446"/>
      <c r="H49" s="446"/>
      <c r="I49" s="446"/>
      <c r="J49" s="7"/>
      <c r="K49" s="7"/>
      <c r="L49" s="424"/>
    </row>
    <row r="50" spans="1:12" ht="24.95" customHeight="1" x14ac:dyDescent="0.2">
      <c r="D50" s="7"/>
      <c r="E50" s="7"/>
      <c r="F50" s="7"/>
      <c r="G50" s="446"/>
      <c r="H50" s="446"/>
      <c r="I50" s="446"/>
      <c r="J50" s="7"/>
      <c r="K50" s="7"/>
      <c r="L50" s="424"/>
    </row>
    <row r="51" spans="1:12" ht="24.95" customHeight="1" x14ac:dyDescent="0.25">
      <c r="B51" s="156" t="s">
        <v>64</v>
      </c>
      <c r="C51" s="156"/>
      <c r="L51" s="424"/>
    </row>
    <row r="54" spans="1:12" x14ac:dyDescent="0.2">
      <c r="A54" s="200"/>
    </row>
  </sheetData>
  <mergeCells count="4">
    <mergeCell ref="I9:J9"/>
    <mergeCell ref="G7:H7"/>
    <mergeCell ref="I7:J7"/>
    <mergeCell ref="B5:K5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65" orientation="portrait" horizontalDpi="1200" verticalDpi="12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C53"/>
  <sheetViews>
    <sheetView workbookViewId="0">
      <pane xSplit="1" ySplit="7" topLeftCell="B23" activePane="bottomRight" state="frozen"/>
      <selection activeCell="E74" sqref="E74"/>
      <selection pane="topRight" activeCell="E74" sqref="E74"/>
      <selection pane="bottomLeft" activeCell="E74" sqref="E74"/>
      <selection pane="bottomRight" activeCell="L39" sqref="L39"/>
    </sheetView>
  </sheetViews>
  <sheetFormatPr defaultRowHeight="12.75" x14ac:dyDescent="0.2"/>
  <cols>
    <col min="1" max="1" width="12.28515625" customWidth="1"/>
    <col min="2" max="2" width="22.85546875" style="102" customWidth="1"/>
    <col min="3" max="4" width="15.7109375" customWidth="1"/>
    <col min="5" max="5" width="20.7109375" customWidth="1"/>
    <col min="6" max="6" width="10" customWidth="1"/>
    <col min="12" max="12" width="23" customWidth="1"/>
  </cols>
  <sheetData>
    <row r="1" spans="1:55" ht="20.100000000000001" customHeight="1" x14ac:dyDescent="0.2">
      <c r="F1" s="146" t="s">
        <v>211</v>
      </c>
    </row>
    <row r="2" spans="1:55" ht="24.95" customHeight="1" x14ac:dyDescent="0.25">
      <c r="A2" s="35"/>
      <c r="B2" s="145" t="s">
        <v>215</v>
      </c>
      <c r="C2" s="138"/>
      <c r="D2" s="138"/>
      <c r="E2" s="336"/>
      <c r="F2" s="337"/>
      <c r="G2" s="200"/>
      <c r="H2" s="200"/>
    </row>
    <row r="3" spans="1:55" ht="24.95" customHeight="1" x14ac:dyDescent="0.25">
      <c r="A3" s="35"/>
      <c r="B3" s="145" t="str">
        <f>+'GGR1'!B4</f>
        <v xml:space="preserve">           FOR  THE  MONTH  ENDED :      </v>
      </c>
      <c r="C3" s="138"/>
      <c r="D3" s="138"/>
      <c r="E3" s="336"/>
      <c r="F3" s="336"/>
      <c r="G3" s="200"/>
      <c r="H3" s="200"/>
    </row>
    <row r="4" spans="1:55" ht="9.9499999999999993" customHeight="1" x14ac:dyDescent="0.2">
      <c r="E4" s="338"/>
      <c r="F4" s="338"/>
      <c r="G4" s="200"/>
      <c r="H4" s="200"/>
    </row>
    <row r="5" spans="1:55" ht="18" customHeight="1" x14ac:dyDescent="0.2">
      <c r="A5" s="45"/>
      <c r="B5" s="147" t="s">
        <v>66</v>
      </c>
      <c r="C5" s="311"/>
      <c r="D5" s="311"/>
      <c r="E5" s="147" t="s">
        <v>66</v>
      </c>
      <c r="F5" s="104"/>
    </row>
    <row r="6" spans="1:55" ht="18" customHeight="1" x14ac:dyDescent="0.2">
      <c r="A6" s="399" t="s">
        <v>26</v>
      </c>
      <c r="B6" s="157" t="s">
        <v>266</v>
      </c>
      <c r="C6" s="105"/>
      <c r="D6" s="139"/>
      <c r="E6" s="157" t="s">
        <v>67</v>
      </c>
      <c r="F6" s="105"/>
    </row>
    <row r="7" spans="1:55" ht="18" customHeight="1" x14ac:dyDescent="0.2">
      <c r="A7" s="44"/>
      <c r="B7" s="150" t="s">
        <v>68</v>
      </c>
      <c r="C7" s="128"/>
      <c r="D7" s="128"/>
      <c r="E7" s="150" t="s">
        <v>28</v>
      </c>
      <c r="F7" s="44"/>
    </row>
    <row r="8" spans="1:55" ht="15" customHeight="1" x14ac:dyDescent="0.2">
      <c r="A8" s="4"/>
      <c r="B8" s="140"/>
      <c r="C8" s="82"/>
      <c r="D8" s="141"/>
      <c r="E8" s="105"/>
      <c r="F8" s="4"/>
    </row>
    <row r="9" spans="1:55" ht="24" customHeight="1" x14ac:dyDescent="0.2">
      <c r="A9" s="50">
        <f>'GGR1'!B9</f>
        <v>43344</v>
      </c>
      <c r="B9" s="403">
        <v>0</v>
      </c>
      <c r="C9" s="141"/>
      <c r="D9" s="82"/>
      <c r="E9" s="53">
        <f t="shared" ref="E9:E43" si="0">C9+B9</f>
        <v>0</v>
      </c>
      <c r="F9" s="4"/>
    </row>
    <row r="10" spans="1:55" ht="24" customHeight="1" x14ac:dyDescent="0.2">
      <c r="A10" s="50">
        <f>A9+1</f>
        <v>43345</v>
      </c>
      <c r="B10" s="403">
        <v>0</v>
      </c>
      <c r="C10" s="141"/>
      <c r="D10" s="105"/>
      <c r="E10" s="151">
        <f t="shared" si="0"/>
        <v>0</v>
      </c>
      <c r="F10" s="4"/>
    </row>
    <row r="11" spans="1:55" ht="24" customHeight="1" x14ac:dyDescent="0.2">
      <c r="A11" s="50">
        <f t="shared" ref="A11:A38" si="1">A10+1</f>
        <v>43346</v>
      </c>
      <c r="B11" s="403">
        <v>0</v>
      </c>
      <c r="C11" s="141"/>
      <c r="D11" s="53"/>
      <c r="E11" s="151">
        <f t="shared" si="0"/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ht="24" customHeight="1" x14ac:dyDescent="0.2">
      <c r="A12" s="50">
        <f t="shared" si="1"/>
        <v>43347</v>
      </c>
      <c r="B12" s="403">
        <v>0</v>
      </c>
      <c r="C12" s="141"/>
      <c r="E12" s="151">
        <f t="shared" si="0"/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ht="24" customHeight="1" x14ac:dyDescent="0.2">
      <c r="A13" s="50">
        <f t="shared" si="1"/>
        <v>43348</v>
      </c>
      <c r="B13" s="403">
        <v>0</v>
      </c>
      <c r="C13" s="141"/>
      <c r="D13" s="53"/>
      <c r="E13" s="151">
        <f t="shared" si="0"/>
        <v>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ht="24" customHeight="1" x14ac:dyDescent="0.2">
      <c r="A14" s="50">
        <f t="shared" si="1"/>
        <v>43349</v>
      </c>
      <c r="B14" s="403">
        <v>0</v>
      </c>
      <c r="C14" s="141"/>
      <c r="D14" s="53"/>
      <c r="E14" s="151">
        <f t="shared" si="0"/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ht="24" customHeight="1" x14ac:dyDescent="0.2">
      <c r="A15" s="50">
        <f t="shared" si="1"/>
        <v>43350</v>
      </c>
      <c r="B15" s="403">
        <v>0</v>
      </c>
      <c r="C15" s="141"/>
      <c r="D15" s="53"/>
      <c r="E15" s="151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ht="24" customHeight="1" x14ac:dyDescent="0.2">
      <c r="A16" s="50">
        <f t="shared" si="1"/>
        <v>43351</v>
      </c>
      <c r="B16" s="403">
        <v>0</v>
      </c>
      <c r="C16" s="141"/>
      <c r="D16" s="53"/>
      <c r="E16" s="151">
        <f t="shared" si="0"/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ht="24" customHeight="1" x14ac:dyDescent="0.2">
      <c r="A17" s="50">
        <f t="shared" si="1"/>
        <v>43352</v>
      </c>
      <c r="B17" s="403">
        <v>0</v>
      </c>
      <c r="C17" s="141"/>
      <c r="D17" s="53"/>
      <c r="E17" s="151">
        <f t="shared" si="0"/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24" customHeight="1" x14ac:dyDescent="0.2">
      <c r="A18" s="50">
        <f t="shared" si="1"/>
        <v>43353</v>
      </c>
      <c r="B18" s="403">
        <v>0</v>
      </c>
      <c r="C18" s="141"/>
      <c r="D18" s="53"/>
      <c r="E18" s="151">
        <f t="shared" si="0"/>
        <v>0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ht="24" customHeight="1" x14ac:dyDescent="0.2">
      <c r="A19" s="50">
        <f t="shared" si="1"/>
        <v>43354</v>
      </c>
      <c r="B19" s="403">
        <v>0</v>
      </c>
      <c r="C19" s="141"/>
      <c r="D19" s="53"/>
      <c r="E19" s="151">
        <f t="shared" si="0"/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ht="24" customHeight="1" x14ac:dyDescent="0.2">
      <c r="A20" s="50">
        <f t="shared" si="1"/>
        <v>43355</v>
      </c>
      <c r="B20" s="403">
        <v>0</v>
      </c>
      <c r="C20" s="141"/>
      <c r="D20" s="53"/>
      <c r="E20" s="151">
        <f t="shared" si="0"/>
        <v>0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1:55" ht="24" customHeight="1" x14ac:dyDescent="0.2">
      <c r="A21" s="50">
        <f t="shared" si="1"/>
        <v>43356</v>
      </c>
      <c r="B21" s="403">
        <v>0</v>
      </c>
      <c r="C21" s="141"/>
      <c r="D21" s="53"/>
      <c r="E21" s="151">
        <f t="shared" si="0"/>
        <v>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ht="24" customHeight="1" x14ac:dyDescent="0.2">
      <c r="A22" s="50">
        <f t="shared" si="1"/>
        <v>43357</v>
      </c>
      <c r="B22" s="403">
        <v>0</v>
      </c>
      <c r="C22" s="141"/>
      <c r="D22" s="53"/>
      <c r="E22" s="151">
        <f t="shared" si="0"/>
        <v>0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1:55" ht="24" customHeight="1" x14ac:dyDescent="0.2">
      <c r="A23" s="50">
        <f t="shared" si="1"/>
        <v>43358</v>
      </c>
      <c r="B23" s="403">
        <v>0</v>
      </c>
      <c r="C23" s="141"/>
      <c r="D23" s="53"/>
      <c r="E23" s="151">
        <f t="shared" si="0"/>
        <v>0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1:55" ht="24" customHeight="1" x14ac:dyDescent="0.2">
      <c r="A24" s="50">
        <f t="shared" si="1"/>
        <v>43359</v>
      </c>
      <c r="B24" s="403">
        <v>0</v>
      </c>
      <c r="C24" s="141"/>
      <c r="D24" s="53"/>
      <c r="E24" s="151">
        <f t="shared" si="0"/>
        <v>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24" customHeight="1" x14ac:dyDescent="0.2">
      <c r="A25" s="50">
        <f t="shared" si="1"/>
        <v>43360</v>
      </c>
      <c r="B25" s="403">
        <v>0</v>
      </c>
      <c r="C25" s="141"/>
      <c r="D25" s="53"/>
      <c r="E25" s="151">
        <f t="shared" si="0"/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24" customHeight="1" x14ac:dyDescent="0.2">
      <c r="A26" s="50">
        <f t="shared" si="1"/>
        <v>43361</v>
      </c>
      <c r="B26" s="403">
        <v>0</v>
      </c>
      <c r="C26" s="141"/>
      <c r="D26" s="53"/>
      <c r="E26" s="151">
        <f t="shared" si="0"/>
        <v>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24" customHeight="1" x14ac:dyDescent="0.2">
      <c r="A27" s="50">
        <f t="shared" si="1"/>
        <v>43362</v>
      </c>
      <c r="B27" s="403">
        <v>0</v>
      </c>
      <c r="C27" s="141"/>
      <c r="D27" s="53"/>
      <c r="E27" s="151">
        <f t="shared" si="0"/>
        <v>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5" ht="24" customHeight="1" x14ac:dyDescent="0.2">
      <c r="A28" s="50">
        <f t="shared" si="1"/>
        <v>43363</v>
      </c>
      <c r="B28" s="403">
        <v>0</v>
      </c>
      <c r="C28" s="141"/>
      <c r="D28" s="53"/>
      <c r="E28" s="151">
        <f t="shared" si="0"/>
        <v>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</row>
    <row r="29" spans="1:55" ht="24" customHeight="1" x14ac:dyDescent="0.2">
      <c r="A29" s="50">
        <f t="shared" si="1"/>
        <v>43364</v>
      </c>
      <c r="B29" s="403">
        <v>0</v>
      </c>
      <c r="C29" s="141"/>
      <c r="D29" s="53"/>
      <c r="E29" s="151">
        <f t="shared" si="0"/>
        <v>0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24" customHeight="1" x14ac:dyDescent="0.2">
      <c r="A30" s="50">
        <f t="shared" si="1"/>
        <v>43365</v>
      </c>
      <c r="B30" s="403">
        <v>0</v>
      </c>
      <c r="C30" s="141"/>
      <c r="D30" s="53"/>
      <c r="E30" s="151">
        <f t="shared" si="0"/>
        <v>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24" customHeight="1" x14ac:dyDescent="0.2">
      <c r="A31" s="50">
        <f t="shared" si="1"/>
        <v>43366</v>
      </c>
      <c r="B31" s="403">
        <v>0</v>
      </c>
      <c r="C31" s="141"/>
      <c r="D31" s="53"/>
      <c r="E31" s="151">
        <f t="shared" si="0"/>
        <v>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24" customHeight="1" x14ac:dyDescent="0.2">
      <c r="A32" s="50">
        <f t="shared" si="1"/>
        <v>43367</v>
      </c>
      <c r="B32" s="403">
        <v>0</v>
      </c>
      <c r="C32" s="141"/>
      <c r="D32" s="53"/>
      <c r="E32" s="151">
        <f t="shared" si="0"/>
        <v>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24" customHeight="1" x14ac:dyDescent="0.2">
      <c r="A33" s="50">
        <f t="shared" si="1"/>
        <v>43368</v>
      </c>
      <c r="B33" s="403">
        <v>0</v>
      </c>
      <c r="C33" s="141"/>
      <c r="D33" s="53"/>
      <c r="E33" s="151">
        <f t="shared" si="0"/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24" customHeight="1" x14ac:dyDescent="0.2">
      <c r="A34" s="50">
        <f t="shared" si="1"/>
        <v>43369</v>
      </c>
      <c r="B34" s="403">
        <v>0</v>
      </c>
      <c r="C34" s="141"/>
      <c r="D34" s="53"/>
      <c r="E34" s="151">
        <f t="shared" si="0"/>
        <v>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5" ht="24" customHeight="1" x14ac:dyDescent="0.2">
      <c r="A35" s="50">
        <f t="shared" si="1"/>
        <v>43370</v>
      </c>
      <c r="B35" s="403">
        <v>0</v>
      </c>
      <c r="C35" s="141"/>
      <c r="D35" s="53"/>
      <c r="E35" s="151">
        <f t="shared" si="0"/>
        <v>0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</row>
    <row r="36" spans="1:55" ht="24" customHeight="1" x14ac:dyDescent="0.2">
      <c r="A36" s="50">
        <f t="shared" si="1"/>
        <v>43371</v>
      </c>
      <c r="B36" s="403">
        <v>0</v>
      </c>
      <c r="C36" s="141"/>
      <c r="D36" s="53"/>
      <c r="E36" s="151">
        <f t="shared" si="0"/>
        <v>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</row>
    <row r="37" spans="1:55" ht="24" customHeight="1" x14ac:dyDescent="0.2">
      <c r="A37" s="50">
        <f t="shared" si="1"/>
        <v>43372</v>
      </c>
      <c r="B37" s="403">
        <v>0</v>
      </c>
      <c r="C37" s="141"/>
      <c r="D37" s="53"/>
      <c r="E37" s="151">
        <f t="shared" si="0"/>
        <v>0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:55" ht="24" customHeight="1" x14ac:dyDescent="0.2">
      <c r="A38" s="50">
        <f t="shared" si="1"/>
        <v>43373</v>
      </c>
      <c r="B38" s="403">
        <v>0</v>
      </c>
      <c r="C38" s="141"/>
      <c r="D38" s="106"/>
      <c r="E38" s="151">
        <f>C38+B38</f>
        <v>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s="72" customFormat="1" ht="24" customHeight="1" x14ac:dyDescent="0.2">
      <c r="A39" s="50"/>
      <c r="B39" s="403">
        <v>0</v>
      </c>
      <c r="C39" s="141"/>
      <c r="D39" s="106"/>
      <c r="E39" s="151">
        <f t="shared" si="0"/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1:55" ht="17.45" customHeight="1" thickBot="1" x14ac:dyDescent="0.25">
      <c r="A40" s="57"/>
      <c r="B40" s="158"/>
      <c r="C40" s="142"/>
      <c r="D40" s="159"/>
      <c r="E40" s="151"/>
      <c r="F40" s="159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17.45" customHeight="1" thickBot="1" x14ac:dyDescent="0.25">
      <c r="A41" s="394" t="s">
        <v>41</v>
      </c>
      <c r="B41" s="158"/>
      <c r="C41" s="160"/>
      <c r="D41" s="39"/>
      <c r="E41" s="151">
        <f t="shared" si="0"/>
        <v>0</v>
      </c>
      <c r="F41" s="159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</row>
    <row r="42" spans="1:55" ht="17.45" hidden="1" customHeight="1" x14ac:dyDescent="0.2">
      <c r="A42" s="161"/>
      <c r="B42" s="158"/>
      <c r="C42" s="160"/>
      <c r="D42" s="39"/>
      <c r="E42" s="151">
        <f t="shared" si="0"/>
        <v>0</v>
      </c>
      <c r="F42" s="159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</row>
    <row r="43" spans="1:55" ht="17.45" hidden="1" customHeight="1" x14ac:dyDescent="0.2">
      <c r="A43" s="161"/>
      <c r="B43" s="158"/>
      <c r="C43" s="162"/>
      <c r="D43" s="13"/>
      <c r="E43" s="151">
        <f t="shared" si="0"/>
        <v>0</v>
      </c>
      <c r="F43" s="4"/>
    </row>
    <row r="44" spans="1:55" ht="9.9499999999999993" customHeight="1" x14ac:dyDescent="0.2">
      <c r="A44" s="161"/>
      <c r="B44" s="162"/>
      <c r="C44" s="162"/>
      <c r="D44" s="13"/>
      <c r="E44" s="67"/>
      <c r="F44" s="4"/>
    </row>
    <row r="45" spans="1:55" ht="9.9499999999999993" customHeight="1" x14ac:dyDescent="0.2">
      <c r="A45" s="163"/>
      <c r="B45" s="164"/>
      <c r="C45" s="164"/>
      <c r="D45" s="165"/>
      <c r="E45" s="166"/>
      <c r="F45" s="64"/>
    </row>
    <row r="46" spans="1:55" ht="20.100000000000001" customHeight="1" x14ac:dyDescent="0.2">
      <c r="A46" s="285" t="s">
        <v>28</v>
      </c>
      <c r="B46" s="167">
        <f>SUM(B9:B39)</f>
        <v>0</v>
      </c>
      <c r="C46" s="168">
        <f>SUM(C9:C39)</f>
        <v>0</v>
      </c>
      <c r="D46" s="16"/>
      <c r="E46" s="169">
        <f>SUM(E9:E43)</f>
        <v>0</v>
      </c>
      <c r="F46" s="97"/>
    </row>
    <row r="47" spans="1:55" ht="9.9499999999999993" customHeight="1" x14ac:dyDescent="0.2">
      <c r="A47" s="44"/>
      <c r="B47" s="144"/>
      <c r="C47" s="44"/>
      <c r="D47" s="44"/>
      <c r="E47" s="44"/>
      <c r="F47" s="44"/>
      <c r="L47" s="40"/>
    </row>
    <row r="48" spans="1:55" ht="24.95" customHeight="1" x14ac:dyDescent="0.2">
      <c r="A48" s="93" t="s">
        <v>56</v>
      </c>
      <c r="L48" s="40"/>
    </row>
    <row r="49" spans="1:12" ht="24.95" customHeight="1" x14ac:dyDescent="0.2">
      <c r="A49" s="7"/>
      <c r="B49" s="30"/>
      <c r="C49" s="8"/>
      <c r="D49" s="7"/>
      <c r="E49" s="7"/>
      <c r="L49" s="40"/>
    </row>
    <row r="50" spans="1:12" ht="24.95" customHeight="1" x14ac:dyDescent="0.2">
      <c r="C50" s="7"/>
      <c r="D50" s="7"/>
      <c r="E50" s="7"/>
    </row>
    <row r="51" spans="1:12" ht="24.95" customHeight="1" x14ac:dyDescent="0.25">
      <c r="B51" s="156" t="s">
        <v>64</v>
      </c>
      <c r="L51" s="40"/>
    </row>
    <row r="53" spans="1:12" x14ac:dyDescent="0.2">
      <c r="A53" s="200"/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7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69"/>
  <sheetViews>
    <sheetView workbookViewId="0">
      <pane xSplit="1" ySplit="5" topLeftCell="B45" activePane="bottomRight" state="frozen"/>
      <selection activeCell="E74" sqref="E74"/>
      <selection pane="topRight" activeCell="E74" sqref="E74"/>
      <selection pane="bottomLeft" activeCell="E74" sqref="E74"/>
      <selection pane="bottomRight" activeCell="N42" sqref="N42"/>
    </sheetView>
  </sheetViews>
  <sheetFormatPr defaultRowHeight="12.75" x14ac:dyDescent="0.2"/>
  <cols>
    <col min="4" max="4" width="22.85546875" customWidth="1"/>
    <col min="7" max="7" width="16.85546875" customWidth="1"/>
    <col min="8" max="8" width="23.5703125" style="1" customWidth="1"/>
    <col min="10" max="10" width="10.28515625" bestFit="1" customWidth="1"/>
    <col min="12" max="12" width="23" customWidth="1"/>
  </cols>
  <sheetData>
    <row r="1" spans="1:14" ht="9.9499999999999993" customHeight="1" x14ac:dyDescent="0.2"/>
    <row r="2" spans="1:14" ht="20.25" x14ac:dyDescent="0.3">
      <c r="E2" s="177" t="s">
        <v>86</v>
      </c>
      <c r="F2" s="200"/>
      <c r="G2" s="200"/>
      <c r="H2" s="345"/>
    </row>
    <row r="3" spans="1:14" ht="27" customHeight="1" x14ac:dyDescent="0.25">
      <c r="A3" t="s">
        <v>242</v>
      </c>
      <c r="D3" s="524" t="str">
        <f>L3</f>
        <v>FOR  THE  MONTH  ENDED :    30/9/2018</v>
      </c>
      <c r="E3" s="524"/>
      <c r="F3" s="524"/>
      <c r="G3" s="524"/>
      <c r="H3" s="347" t="s">
        <v>87</v>
      </c>
      <c r="L3" s="523" t="s">
        <v>331</v>
      </c>
      <c r="M3" s="523"/>
      <c r="N3" s="523"/>
    </row>
    <row r="4" spans="1:14" ht="31.5" customHeight="1" x14ac:dyDescent="0.2">
      <c r="E4" s="178"/>
      <c r="F4" s="338"/>
      <c r="G4" s="200"/>
      <c r="H4" s="345"/>
    </row>
    <row r="5" spans="1:14" ht="18" x14ac:dyDescent="0.25">
      <c r="C5" s="179" t="s">
        <v>88</v>
      </c>
    </row>
    <row r="7" spans="1:14" ht="15" customHeight="1" x14ac:dyDescent="0.2">
      <c r="B7" s="180" t="s">
        <v>24</v>
      </c>
      <c r="C7" s="15"/>
      <c r="D7" s="7"/>
      <c r="E7" s="7"/>
      <c r="F7" s="7"/>
      <c r="G7" s="7" t="s">
        <v>12</v>
      </c>
      <c r="H7" s="278">
        <f>+'GGR7'!E42</f>
        <v>165252138.15000001</v>
      </c>
    </row>
    <row r="8" spans="1:14" ht="14.25" x14ac:dyDescent="0.2">
      <c r="B8" s="182"/>
      <c r="C8" s="182"/>
      <c r="H8" s="183"/>
    </row>
    <row r="9" spans="1:14" ht="15" customHeight="1" x14ac:dyDescent="0.2">
      <c r="B9" s="173" t="s">
        <v>89</v>
      </c>
      <c r="C9" s="17"/>
      <c r="D9" s="18"/>
      <c r="E9" s="18"/>
      <c r="F9" s="18"/>
      <c r="G9" s="18" t="s">
        <v>14</v>
      </c>
      <c r="H9" s="209">
        <f>+'GGR8'!E42</f>
        <v>148659734.59867054</v>
      </c>
    </row>
    <row r="10" spans="1:14" ht="8.1" customHeight="1" thickBot="1" x14ac:dyDescent="0.25">
      <c r="H10" s="184"/>
    </row>
    <row r="11" spans="1:14" ht="17.45" customHeight="1" x14ac:dyDescent="0.2">
      <c r="H11" s="183">
        <f>H7-H9</f>
        <v>16592403.551329464</v>
      </c>
    </row>
    <row r="12" spans="1:14" ht="14.25" x14ac:dyDescent="0.2">
      <c r="H12" s="183"/>
    </row>
    <row r="13" spans="1:14" ht="18" customHeight="1" x14ac:dyDescent="0.2">
      <c r="B13" s="180" t="s">
        <v>90</v>
      </c>
      <c r="C13" s="7"/>
      <c r="D13" s="7"/>
      <c r="E13" s="7"/>
      <c r="F13" s="7"/>
      <c r="G13" s="7"/>
      <c r="H13" s="409">
        <v>153000</v>
      </c>
    </row>
    <row r="14" spans="1:14" ht="14.25" x14ac:dyDescent="0.2">
      <c r="B14" s="123" t="s">
        <v>91</v>
      </c>
      <c r="H14" s="183"/>
    </row>
    <row r="15" spans="1:14" ht="9.9499999999999993" customHeight="1" x14ac:dyDescent="0.2">
      <c r="C15" s="5"/>
      <c r="H15" s="183"/>
    </row>
    <row r="16" spans="1:14" ht="9.9499999999999993" customHeight="1" x14ac:dyDescent="0.2">
      <c r="H16" s="185"/>
    </row>
    <row r="17" spans="2:10" ht="9.9499999999999993" customHeight="1" thickBot="1" x14ac:dyDescent="0.25">
      <c r="H17" s="184"/>
    </row>
    <row r="18" spans="2:10" ht="8.1" customHeight="1" x14ac:dyDescent="0.2">
      <c r="H18" s="185"/>
    </row>
    <row r="19" spans="2:10" ht="20.100000000000001" customHeight="1" thickBot="1" x14ac:dyDescent="0.25">
      <c r="F19" s="186" t="s">
        <v>92</v>
      </c>
      <c r="G19" s="136"/>
      <c r="H19" s="187">
        <f>H11-H13</f>
        <v>16439403.551329464</v>
      </c>
    </row>
    <row r="20" spans="2:10" ht="12" customHeight="1" thickTop="1" x14ac:dyDescent="0.2"/>
    <row r="21" spans="2:10" ht="20.100000000000001" customHeight="1" x14ac:dyDescent="0.2">
      <c r="B21" s="188" t="s">
        <v>93</v>
      </c>
      <c r="C21" s="7"/>
      <c r="D21" s="7"/>
      <c r="E21" s="7"/>
      <c r="F21" s="7"/>
      <c r="G21" s="7"/>
      <c r="H21" s="171"/>
    </row>
    <row r="22" spans="2:10" ht="9.9499999999999993" customHeight="1" x14ac:dyDescent="0.2">
      <c r="B22" s="7"/>
      <c r="C22" s="180"/>
      <c r="D22" s="7"/>
      <c r="E22" s="7"/>
      <c r="F22" s="7"/>
      <c r="G22" s="7"/>
      <c r="H22" s="7"/>
    </row>
    <row r="23" spans="2:10" ht="20.100000000000001" customHeight="1" x14ac:dyDescent="0.2">
      <c r="B23" s="7"/>
      <c r="C23" s="180" t="s">
        <v>233</v>
      </c>
      <c r="D23" s="7"/>
      <c r="E23" s="7"/>
      <c r="F23" s="7"/>
      <c r="G23" s="7"/>
      <c r="H23" s="519"/>
    </row>
    <row r="24" spans="2:10" ht="20.100000000000001" customHeight="1" x14ac:dyDescent="0.2">
      <c r="B24" s="7"/>
      <c r="C24" s="180" t="s">
        <v>94</v>
      </c>
      <c r="D24" s="7"/>
      <c r="E24" s="7"/>
      <c r="F24" s="7"/>
      <c r="G24" s="7"/>
      <c r="H24" s="519">
        <v>596053</v>
      </c>
    </row>
    <row r="25" spans="2:10" ht="20.100000000000001" customHeight="1" x14ac:dyDescent="0.2">
      <c r="B25" s="7"/>
      <c r="C25" s="329" t="s">
        <v>259</v>
      </c>
      <c r="D25" s="7"/>
      <c r="E25" s="7"/>
      <c r="F25" s="7"/>
      <c r="G25" s="7"/>
      <c r="H25" s="519">
        <v>3432041</v>
      </c>
    </row>
    <row r="26" spans="2:10" ht="20.100000000000001" customHeight="1" x14ac:dyDescent="0.2">
      <c r="B26" s="7"/>
      <c r="C26" s="180" t="s">
        <v>95</v>
      </c>
      <c r="D26" s="7"/>
      <c r="E26" s="7"/>
      <c r="F26" s="7"/>
      <c r="G26" s="7"/>
      <c r="H26" s="519">
        <v>996643</v>
      </c>
      <c r="J26" s="1"/>
    </row>
    <row r="27" spans="2:10" ht="20.100000000000001" customHeight="1" x14ac:dyDescent="0.2">
      <c r="B27" s="7"/>
      <c r="C27" s="180" t="s">
        <v>96</v>
      </c>
      <c r="D27" s="7"/>
      <c r="E27" s="7"/>
      <c r="F27" s="7"/>
      <c r="G27" s="7"/>
      <c r="H27" s="519"/>
    </row>
    <row r="28" spans="2:10" ht="20.100000000000001" customHeight="1" x14ac:dyDescent="0.2">
      <c r="B28" s="7"/>
      <c r="C28" s="180" t="s">
        <v>232</v>
      </c>
      <c r="D28" s="7"/>
      <c r="E28" s="7"/>
      <c r="F28" s="7"/>
      <c r="G28" s="7"/>
      <c r="H28" s="519">
        <f>64879+171533</f>
        <v>236412</v>
      </c>
    </row>
    <row r="29" spans="2:10" ht="24.95" customHeight="1" thickBot="1" x14ac:dyDescent="0.3">
      <c r="F29" s="189" t="s">
        <v>97</v>
      </c>
      <c r="G29" s="8"/>
      <c r="H29" s="190">
        <f>SUM(H22:H28)</f>
        <v>5261149</v>
      </c>
    </row>
    <row r="30" spans="2:10" ht="9.9499999999999993" customHeight="1" thickTop="1" x14ac:dyDescent="0.2">
      <c r="H30" s="191"/>
    </row>
    <row r="31" spans="2:10" ht="18" x14ac:dyDescent="0.2">
      <c r="C31" s="192" t="s">
        <v>98</v>
      </c>
      <c r="H31" s="191"/>
    </row>
    <row r="33" spans="2:12" ht="15" customHeight="1" x14ac:dyDescent="0.2">
      <c r="B33" s="13" t="s">
        <v>99</v>
      </c>
      <c r="C33" s="7"/>
      <c r="D33" s="7"/>
      <c r="E33" s="7"/>
      <c r="F33" s="7"/>
      <c r="G33" s="7" t="s">
        <v>4</v>
      </c>
      <c r="H33" s="371">
        <f>+'GGR1'!F43</f>
        <v>291806746.33999997</v>
      </c>
    </row>
    <row r="34" spans="2:12" ht="12.75" customHeight="1" x14ac:dyDescent="0.2">
      <c r="B34" s="7"/>
      <c r="C34" s="7"/>
      <c r="D34" s="7"/>
      <c r="E34" s="7"/>
      <c r="F34" s="7"/>
      <c r="G34" s="7"/>
      <c r="H34" s="181"/>
    </row>
    <row r="35" spans="2:12" ht="15" customHeight="1" x14ac:dyDescent="0.2">
      <c r="B35" s="7" t="s">
        <v>100</v>
      </c>
      <c r="C35" s="7"/>
      <c r="D35" s="7"/>
      <c r="E35" s="7"/>
      <c r="F35" s="7"/>
      <c r="G35" s="7" t="s">
        <v>6</v>
      </c>
      <c r="H35" s="372">
        <f>+'GGR3'!F44</f>
        <v>208687366</v>
      </c>
    </row>
    <row r="36" spans="2:12" ht="12.6" customHeight="1" x14ac:dyDescent="0.2">
      <c r="B36" s="7"/>
      <c r="C36" s="7"/>
      <c r="D36" s="7"/>
      <c r="E36" s="7"/>
      <c r="F36" s="7"/>
      <c r="G36" s="7"/>
      <c r="H36" s="181"/>
    </row>
    <row r="37" spans="2:12" ht="17.25" customHeight="1" x14ac:dyDescent="0.2">
      <c r="B37" s="18" t="s">
        <v>317</v>
      </c>
      <c r="C37" s="7"/>
      <c r="D37" s="7"/>
      <c r="E37" s="7"/>
      <c r="F37" s="7"/>
      <c r="G37" s="18" t="s">
        <v>10</v>
      </c>
      <c r="H37" s="373">
        <f>'Schedule A'!G16</f>
        <v>99945.500000000015</v>
      </c>
    </row>
    <row r="38" spans="2:12" ht="12.6" customHeight="1" x14ac:dyDescent="0.2">
      <c r="B38" s="7"/>
      <c r="C38" s="7"/>
      <c r="D38" s="7"/>
      <c r="E38" s="7"/>
      <c r="F38" s="7"/>
      <c r="G38" s="7"/>
      <c r="H38" s="181"/>
    </row>
    <row r="39" spans="2:12" ht="17.45" customHeight="1" x14ac:dyDescent="0.2">
      <c r="B39" s="7" t="s">
        <v>101</v>
      </c>
      <c r="C39" s="7"/>
      <c r="D39" s="7"/>
      <c r="E39" s="7"/>
      <c r="F39" s="7"/>
      <c r="G39" s="7" t="s">
        <v>60</v>
      </c>
      <c r="H39" s="373">
        <f>+'GGR9'!K46</f>
        <v>26033429.690000001</v>
      </c>
    </row>
    <row r="40" spans="2:12" ht="12.6" customHeight="1" x14ac:dyDescent="0.2">
      <c r="B40" s="7"/>
      <c r="C40" s="7"/>
      <c r="E40" s="375" t="s">
        <v>0</v>
      </c>
      <c r="F40" s="7"/>
      <c r="G40" s="7"/>
      <c r="H40" s="181"/>
    </row>
    <row r="41" spans="2:12" ht="18" customHeight="1" x14ac:dyDescent="0.2">
      <c r="B41" s="7" t="s">
        <v>102</v>
      </c>
      <c r="G41" s="7" t="s">
        <v>65</v>
      </c>
      <c r="H41" s="372">
        <f>+'GGR10'!E46</f>
        <v>0</v>
      </c>
    </row>
    <row r="42" spans="2:12" ht="17.45" customHeight="1" x14ac:dyDescent="0.2">
      <c r="H42" s="374">
        <f>+H33-H35-H37-H39-H41</f>
        <v>56986005.149999976</v>
      </c>
    </row>
    <row r="43" spans="2:12" ht="12.6" customHeight="1" x14ac:dyDescent="0.2">
      <c r="B43" s="7"/>
      <c r="C43" s="7"/>
      <c r="D43" s="7"/>
      <c r="E43" s="7"/>
      <c r="F43" s="7"/>
      <c r="G43" s="7"/>
      <c r="H43" s="171"/>
    </row>
    <row r="44" spans="2:12" ht="20.100000000000001" customHeight="1" x14ac:dyDescent="0.2">
      <c r="B44" s="7" t="s">
        <v>103</v>
      </c>
      <c r="C44" s="7"/>
      <c r="D44" s="7"/>
      <c r="E44" s="7"/>
      <c r="F44" s="7"/>
      <c r="G44" s="410">
        <f>4147351.74-H13-2972201.74</f>
        <v>1022150</v>
      </c>
      <c r="H44" s="171"/>
    </row>
    <row r="45" spans="2:12" x14ac:dyDescent="0.2">
      <c r="B45" s="7" t="s">
        <v>104</v>
      </c>
      <c r="C45" s="7"/>
      <c r="D45" s="7"/>
      <c r="E45" s="7"/>
      <c r="F45" s="7"/>
      <c r="G45" s="193"/>
      <c r="H45" s="171"/>
    </row>
    <row r="46" spans="2:12" x14ac:dyDescent="0.2">
      <c r="B46" s="7" t="s">
        <v>105</v>
      </c>
      <c r="C46" s="7"/>
      <c r="D46" s="7"/>
      <c r="E46" s="7"/>
      <c r="F46" s="7"/>
      <c r="G46" s="7"/>
      <c r="H46" s="171"/>
    </row>
    <row r="47" spans="2:12" ht="9.9499999999999993" customHeight="1" x14ac:dyDescent="0.2">
      <c r="B47" s="7"/>
      <c r="C47" s="7"/>
      <c r="D47" s="7"/>
      <c r="E47" s="7"/>
      <c r="F47" s="7"/>
      <c r="G47" s="7"/>
      <c r="H47" s="171"/>
      <c r="I47" s="1"/>
    </row>
    <row r="48" spans="2:12" ht="17.45" customHeight="1" thickBot="1" x14ac:dyDescent="0.25">
      <c r="B48" s="7"/>
      <c r="C48" s="7"/>
      <c r="D48" s="7"/>
      <c r="E48" s="7"/>
      <c r="F48" s="7"/>
      <c r="G48" s="7"/>
      <c r="H48" s="194">
        <f>G44</f>
        <v>1022150</v>
      </c>
      <c r="I48" s="1"/>
      <c r="L48" s="1"/>
    </row>
    <row r="49" spans="1:12" ht="17.45" customHeight="1" x14ac:dyDescent="0.2">
      <c r="B49" s="7"/>
      <c r="C49" s="7"/>
      <c r="D49" s="7"/>
      <c r="E49" s="7"/>
      <c r="F49" s="7"/>
      <c r="G49" s="171"/>
      <c r="H49" s="195">
        <f>H42-H48</f>
        <v>55963855.149999976</v>
      </c>
      <c r="I49" s="1"/>
      <c r="L49" s="424"/>
    </row>
    <row r="50" spans="1:12" ht="17.45" customHeight="1" x14ac:dyDescent="0.2">
      <c r="B50" s="7"/>
      <c r="C50" s="7"/>
      <c r="D50" s="7"/>
      <c r="E50" s="7"/>
      <c r="F50" s="7"/>
      <c r="G50" s="171"/>
      <c r="H50" s="195"/>
      <c r="I50" s="1"/>
      <c r="L50" s="1"/>
    </row>
    <row r="51" spans="1:12" ht="17.45" customHeight="1" x14ac:dyDescent="0.2">
      <c r="B51" s="7" t="s">
        <v>244</v>
      </c>
      <c r="C51" s="7"/>
      <c r="D51" s="7"/>
      <c r="E51" s="7"/>
      <c r="F51" s="7"/>
      <c r="G51" s="171"/>
      <c r="H51" s="410"/>
      <c r="I51" s="1"/>
      <c r="L51" s="1"/>
    </row>
    <row r="52" spans="1:12" ht="17.45" customHeight="1" x14ac:dyDescent="0.2">
      <c r="B52" s="7"/>
      <c r="C52" s="7"/>
      <c r="D52" s="7"/>
      <c r="E52" s="7"/>
      <c r="F52" s="7"/>
      <c r="G52" s="171"/>
      <c r="H52" s="195"/>
      <c r="I52" s="1"/>
      <c r="L52" s="1"/>
    </row>
    <row r="53" spans="1:12" ht="9.9499999999999993" customHeight="1" x14ac:dyDescent="0.2">
      <c r="B53" s="7"/>
      <c r="C53" s="7"/>
      <c r="D53" s="7"/>
      <c r="E53" s="7"/>
      <c r="F53" s="7"/>
      <c r="G53" s="7"/>
      <c r="H53" s="171"/>
      <c r="I53" s="1"/>
    </row>
    <row r="54" spans="1:12" ht="17.45" customHeight="1" x14ac:dyDescent="0.2">
      <c r="B54" s="180" t="s">
        <v>106</v>
      </c>
      <c r="C54" s="7"/>
      <c r="D54" s="7"/>
      <c r="E54" s="7"/>
      <c r="F54" s="7"/>
      <c r="G54" s="171"/>
      <c r="H54" s="181">
        <f>+'GST Gaming Machines'!H44</f>
        <v>38132552.75999999</v>
      </c>
      <c r="I54" s="1"/>
    </row>
    <row r="55" spans="1:12" ht="9.9499999999999993" customHeight="1" thickBot="1" x14ac:dyDescent="0.25">
      <c r="B55" s="7"/>
      <c r="C55" s="7"/>
      <c r="D55" s="7"/>
      <c r="E55" s="7"/>
      <c r="F55" s="7"/>
      <c r="G55" s="171"/>
      <c r="H55" s="196"/>
      <c r="I55" s="1"/>
    </row>
    <row r="56" spans="1:12" ht="8.1" customHeight="1" x14ac:dyDescent="0.2">
      <c r="B56" s="7"/>
      <c r="C56" s="7"/>
      <c r="D56" s="7"/>
      <c r="E56" s="7"/>
      <c r="F56" s="7"/>
      <c r="G56" s="171"/>
      <c r="H56" s="171"/>
      <c r="I56" s="1"/>
    </row>
    <row r="57" spans="1:12" ht="20.100000000000001" customHeight="1" thickBot="1" x14ac:dyDescent="0.25">
      <c r="B57" s="7"/>
      <c r="C57" s="7"/>
      <c r="D57" s="7"/>
      <c r="E57" s="7"/>
      <c r="F57" s="186" t="s">
        <v>107</v>
      </c>
      <c r="G57" s="197"/>
      <c r="H57" s="198">
        <f>SUM(H49:H56)</f>
        <v>94096407.909999967</v>
      </c>
      <c r="I57" s="1"/>
    </row>
    <row r="58" spans="1:12" ht="13.5" thickTop="1" x14ac:dyDescent="0.2">
      <c r="B58" s="7"/>
      <c r="C58" s="7"/>
      <c r="D58" s="7"/>
      <c r="E58" s="7"/>
      <c r="F58" s="7"/>
      <c r="G58" s="171"/>
      <c r="H58" s="199"/>
      <c r="I58" s="1"/>
    </row>
    <row r="59" spans="1:12" ht="15" x14ac:dyDescent="0.2">
      <c r="A59" s="200"/>
      <c r="B59" s="24" t="s">
        <v>108</v>
      </c>
      <c r="C59" s="7"/>
      <c r="D59" s="7"/>
      <c r="E59" s="7"/>
      <c r="F59" s="7"/>
      <c r="G59" s="7"/>
      <c r="H59" s="171"/>
    </row>
    <row r="60" spans="1:12" ht="12.75" customHeight="1" x14ac:dyDescent="0.2">
      <c r="B60" s="7"/>
      <c r="C60" s="7"/>
      <c r="D60" s="7"/>
      <c r="E60" s="7"/>
      <c r="F60" s="7"/>
      <c r="G60" s="7"/>
      <c r="H60" s="171"/>
    </row>
    <row r="61" spans="1:12" ht="20.100000000000001" customHeight="1" x14ac:dyDescent="0.2">
      <c r="B61" s="180" t="s">
        <v>109</v>
      </c>
      <c r="C61" s="7"/>
      <c r="D61" s="7"/>
      <c r="E61" s="7"/>
      <c r="F61" s="7"/>
      <c r="G61" s="7"/>
      <c r="H61" s="410">
        <v>2457.65</v>
      </c>
    </row>
    <row r="62" spans="1:12" ht="12.75" customHeight="1" x14ac:dyDescent="0.2">
      <c r="B62" s="180"/>
      <c r="C62" s="7"/>
      <c r="D62" s="7"/>
      <c r="E62" s="7"/>
      <c r="F62" s="7"/>
      <c r="G62" s="7"/>
      <c r="H62" s="376"/>
    </row>
    <row r="63" spans="1:12" ht="20.100000000000001" customHeight="1" x14ac:dyDescent="0.2">
      <c r="B63" s="180" t="s">
        <v>240</v>
      </c>
      <c r="C63" s="7"/>
      <c r="D63" s="7"/>
      <c r="E63" s="7"/>
      <c r="F63" s="7"/>
      <c r="G63" s="7"/>
      <c r="H63" s="410">
        <v>1821899</v>
      </c>
    </row>
    <row r="64" spans="1:12" ht="13.5" thickBot="1" x14ac:dyDescent="0.25">
      <c r="B64" s="7"/>
      <c r="C64" s="7"/>
      <c r="D64" s="7"/>
      <c r="E64" s="7"/>
      <c r="F64" s="7"/>
      <c r="G64" s="7"/>
      <c r="H64" s="196"/>
    </row>
    <row r="65" spans="2:8" ht="8.1" customHeight="1" x14ac:dyDescent="0.2">
      <c r="B65" s="7"/>
      <c r="C65" s="7"/>
      <c r="D65" s="7"/>
      <c r="E65" s="7"/>
      <c r="F65" s="7"/>
      <c r="G65" s="7"/>
      <c r="H65" s="171"/>
    </row>
    <row r="66" spans="2:8" ht="18" customHeight="1" thickBot="1" x14ac:dyDescent="0.25">
      <c r="B66" s="7"/>
      <c r="C66" s="7"/>
      <c r="D66" s="7"/>
      <c r="E66" s="7"/>
      <c r="F66" s="186" t="s">
        <v>110</v>
      </c>
      <c r="G66" s="136"/>
      <c r="H66" s="198">
        <f>SUM(H61:H64)</f>
        <v>1824356.65</v>
      </c>
    </row>
    <row r="67" spans="2:8" ht="18" customHeight="1" thickTop="1" x14ac:dyDescent="0.2"/>
    <row r="68" spans="2:8" ht="18" customHeight="1" x14ac:dyDescent="0.2">
      <c r="B68" s="200"/>
    </row>
    <row r="69" spans="2:8" ht="24.95" customHeight="1" x14ac:dyDescent="0.25">
      <c r="B69" s="71" t="s">
        <v>111</v>
      </c>
    </row>
  </sheetData>
  <mergeCells count="2">
    <mergeCell ref="L3:N3"/>
    <mergeCell ref="D3:G3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7" orientation="portrait" horizontalDpi="1200" verticalDpi="1200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defaultColWidth="9.140625" defaultRowHeight="23.25" x14ac:dyDescent="0.35"/>
  <cols>
    <col min="1" max="1" width="87.140625" style="472" bestFit="1" customWidth="1"/>
    <col min="2" max="2" width="43.140625" style="473" customWidth="1"/>
    <col min="3" max="8" width="23.5703125" style="472" customWidth="1"/>
    <col min="9" max="16384" width="9.140625" style="472"/>
  </cols>
  <sheetData>
    <row r="1" spans="1:2" ht="27" x14ac:dyDescent="0.35">
      <c r="A1" s="474" t="s">
        <v>308</v>
      </c>
    </row>
    <row r="3" spans="1:2" x14ac:dyDescent="0.35">
      <c r="A3" s="472" t="s">
        <v>309</v>
      </c>
      <c r="B3" s="473">
        <v>2603363.6</v>
      </c>
    </row>
    <row r="5" spans="1:2" x14ac:dyDescent="0.35">
      <c r="A5" s="472" t="s">
        <v>310</v>
      </c>
      <c r="B5" s="473">
        <v>723000</v>
      </c>
    </row>
    <row r="7" spans="1:2" x14ac:dyDescent="0.35">
      <c r="A7" s="472" t="s">
        <v>311</v>
      </c>
      <c r="B7" s="473">
        <v>1007611.1</v>
      </c>
    </row>
    <row r="9" spans="1:2" x14ac:dyDescent="0.35">
      <c r="A9" s="472" t="s">
        <v>312</v>
      </c>
      <c r="B9" s="473">
        <v>380</v>
      </c>
    </row>
    <row r="11" spans="1:2" ht="24" thickBot="1" x14ac:dyDescent="0.4">
      <c r="A11" s="472" t="s">
        <v>313</v>
      </c>
      <c r="B11" s="475">
        <f>B3-SUM(B4:B8)+B9</f>
        <v>873132.5</v>
      </c>
    </row>
    <row r="12" spans="1:2" ht="24" thickTop="1" x14ac:dyDescent="0.3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N52"/>
  <sheetViews>
    <sheetView workbookViewId="0">
      <pane xSplit="1" ySplit="8" topLeftCell="B22" activePane="bottomRight" state="frozen"/>
      <selection activeCell="E74" sqref="E74"/>
      <selection pane="topRight" activeCell="E74" sqref="E74"/>
      <selection pane="bottomLeft" activeCell="E74" sqref="E74"/>
      <selection pane="bottomRight" activeCell="H45" sqref="H45"/>
    </sheetView>
  </sheetViews>
  <sheetFormatPr defaultRowHeight="12.75" x14ac:dyDescent="0.2"/>
  <cols>
    <col min="3" max="3" width="11.28515625" customWidth="1"/>
    <col min="4" max="4" width="22.85546875" customWidth="1"/>
    <col min="5" max="5" width="5.42578125" customWidth="1"/>
    <col min="6" max="6" width="39.28515625" style="1" customWidth="1"/>
    <col min="7" max="7" width="22.42578125" style="202" bestFit="1" customWidth="1"/>
    <col min="8" max="8" width="18.140625" style="203" bestFit="1" customWidth="1"/>
    <col min="9" max="9" width="8.7109375" customWidth="1"/>
    <col min="12" max="12" width="23" customWidth="1"/>
  </cols>
  <sheetData>
    <row r="2" spans="2:14" ht="30" customHeight="1" x14ac:dyDescent="0.3">
      <c r="B2" s="526" t="s">
        <v>112</v>
      </c>
      <c r="C2" s="526"/>
      <c r="D2" s="526"/>
      <c r="E2" s="526"/>
      <c r="F2" s="526"/>
      <c r="G2" s="526"/>
      <c r="H2" s="526"/>
      <c r="I2" s="123" t="s">
        <v>113</v>
      </c>
      <c r="L2" s="19"/>
    </row>
    <row r="3" spans="2:14" ht="15" customHeight="1" x14ac:dyDescent="0.25">
      <c r="E3" s="501"/>
      <c r="F3" s="345"/>
      <c r="G3" s="344"/>
      <c r="H3" s="344"/>
      <c r="I3" s="123"/>
    </row>
    <row r="4" spans="2:14" ht="15" customHeight="1" x14ac:dyDescent="0.25">
      <c r="E4" s="501"/>
      <c r="F4" s="346"/>
      <c r="G4" s="344"/>
      <c r="H4" s="344"/>
      <c r="I4" s="123"/>
    </row>
    <row r="5" spans="2:14" ht="26.25" customHeight="1" x14ac:dyDescent="0.25">
      <c r="B5" s="525" t="s">
        <v>114</v>
      </c>
      <c r="C5" s="525"/>
      <c r="D5" s="525"/>
      <c r="E5" s="525"/>
      <c r="F5" s="525"/>
      <c r="G5" s="525"/>
      <c r="H5" s="525"/>
    </row>
    <row r="6" spans="2:14" ht="21.75" customHeight="1" x14ac:dyDescent="0.25">
      <c r="D6" s="505"/>
      <c r="E6" s="255"/>
      <c r="F6" s="505"/>
      <c r="G6" s="504"/>
      <c r="L6" s="523" t="str">
        <f>'GST Table Games'!L3:N3</f>
        <v>FOR  THE  MONTH  ENDED :    30/9/2018</v>
      </c>
      <c r="M6" s="523"/>
      <c r="N6" s="523"/>
    </row>
    <row r="7" spans="2:14" ht="24.75" customHeight="1" x14ac:dyDescent="0.25">
      <c r="B7" s="524" t="str">
        <f>L6</f>
        <v>FOR  THE  MONTH  ENDED :    30/9/2018</v>
      </c>
      <c r="C7" s="524"/>
      <c r="D7" s="524"/>
      <c r="E7" s="524"/>
      <c r="F7" s="524"/>
      <c r="G7" s="524"/>
      <c r="H7" s="524"/>
    </row>
    <row r="12" spans="2:14" ht="17.45" customHeight="1" x14ac:dyDescent="0.2">
      <c r="B12" s="27" t="s">
        <v>115</v>
      </c>
      <c r="C12" s="7"/>
      <c r="D12" s="7"/>
      <c r="E12" s="7"/>
      <c r="F12" s="171"/>
      <c r="G12" s="377"/>
      <c r="H12" s="410">
        <v>457110116.56</v>
      </c>
    </row>
    <row r="13" spans="2:14" ht="17.45" customHeight="1" x14ac:dyDescent="0.2">
      <c r="B13" s="205" t="s">
        <v>300</v>
      </c>
      <c r="G13" s="378"/>
      <c r="H13" s="410"/>
    </row>
    <row r="14" spans="2:14" x14ac:dyDescent="0.2">
      <c r="G14" s="378"/>
      <c r="H14" s="378"/>
    </row>
    <row r="15" spans="2:14" ht="21" customHeight="1" x14ac:dyDescent="0.2">
      <c r="C15" s="206" t="s">
        <v>116</v>
      </c>
      <c r="D15" s="7"/>
      <c r="E15" s="7"/>
      <c r="F15" s="171"/>
      <c r="G15" s="379"/>
      <c r="H15" s="380">
        <f>SUM(H12:H13)</f>
        <v>457110116.56</v>
      </c>
    </row>
    <row r="16" spans="2:14" ht="20.100000000000001" customHeight="1" x14ac:dyDescent="0.2">
      <c r="B16" s="200"/>
      <c r="G16" s="378"/>
      <c r="H16" s="378"/>
    </row>
    <row r="17" spans="2:8" ht="15.75" x14ac:dyDescent="0.2">
      <c r="B17" s="27" t="s">
        <v>117</v>
      </c>
      <c r="C17" s="38"/>
      <c r="D17" s="38"/>
      <c r="E17" s="7"/>
      <c r="F17" s="171"/>
      <c r="G17" s="377"/>
      <c r="H17" s="378"/>
    </row>
    <row r="18" spans="2:8" ht="9.9499999999999993" customHeight="1" x14ac:dyDescent="0.2">
      <c r="B18" s="27"/>
      <c r="C18" s="38"/>
      <c r="D18" s="38"/>
      <c r="E18" s="7"/>
      <c r="F18" s="171"/>
      <c r="G18" s="377"/>
      <c r="H18" s="378"/>
    </row>
    <row r="19" spans="2:8" ht="17.45" customHeight="1" x14ac:dyDescent="0.2">
      <c r="B19" s="32" t="s">
        <v>236</v>
      </c>
      <c r="C19" s="180" t="s">
        <v>118</v>
      </c>
      <c r="D19" s="180"/>
      <c r="E19" s="180"/>
      <c r="F19" s="181"/>
      <c r="G19" s="519">
        <v>6588160.8799999999</v>
      </c>
      <c r="H19" s="378"/>
    </row>
    <row r="20" spans="2:8" ht="17.45" customHeight="1" x14ac:dyDescent="0.2">
      <c r="B20" s="303"/>
      <c r="C20" s="207" t="s">
        <v>301</v>
      </c>
      <c r="D20" s="180"/>
      <c r="E20" s="180"/>
      <c r="F20" s="181"/>
      <c r="G20" s="519">
        <v>3120.72</v>
      </c>
      <c r="H20" s="378"/>
    </row>
    <row r="21" spans="2:8" ht="17.45" customHeight="1" x14ac:dyDescent="0.2">
      <c r="B21" s="32" t="s">
        <v>119</v>
      </c>
      <c r="C21" s="180" t="s">
        <v>120</v>
      </c>
      <c r="D21" s="180"/>
      <c r="E21" s="180"/>
      <c r="F21" s="181"/>
      <c r="G21" s="519">
        <v>384635517.70999998</v>
      </c>
      <c r="H21" s="378"/>
    </row>
    <row r="22" spans="2:8" ht="17.45" customHeight="1" x14ac:dyDescent="0.2">
      <c r="C22" s="207" t="s">
        <v>301</v>
      </c>
      <c r="D22" s="208"/>
      <c r="E22" s="208"/>
      <c r="F22" s="183"/>
      <c r="G22" s="519"/>
      <c r="H22" s="378"/>
    </row>
    <row r="23" spans="2:8" ht="17.45" customHeight="1" x14ac:dyDescent="0.2">
      <c r="C23" s="180" t="s">
        <v>121</v>
      </c>
      <c r="D23" s="180"/>
      <c r="E23" s="180"/>
      <c r="F23" s="181"/>
      <c r="G23" s="381"/>
      <c r="H23" s="378"/>
    </row>
    <row r="24" spans="2:8" ht="17.45" customHeight="1" x14ac:dyDescent="0.2">
      <c r="C24" s="180"/>
      <c r="D24" s="180" t="s">
        <v>122</v>
      </c>
      <c r="E24" s="180"/>
      <c r="F24" s="181"/>
      <c r="G24" s="410"/>
      <c r="H24" s="378"/>
    </row>
    <row r="25" spans="2:8" ht="17.45" customHeight="1" x14ac:dyDescent="0.2">
      <c r="C25" s="180"/>
      <c r="D25" s="180" t="s">
        <v>123</v>
      </c>
      <c r="E25" s="180"/>
      <c r="F25" s="181"/>
      <c r="G25" s="410"/>
      <c r="H25" s="378"/>
    </row>
    <row r="26" spans="2:8" ht="17.45" customHeight="1" x14ac:dyDescent="0.2">
      <c r="C26" s="180"/>
      <c r="D26" s="180" t="s">
        <v>124</v>
      </c>
      <c r="E26" s="180"/>
      <c r="F26" s="181"/>
      <c r="G26" s="410"/>
      <c r="H26" s="378"/>
    </row>
    <row r="27" spans="2:8" ht="17.45" customHeight="1" x14ac:dyDescent="0.2">
      <c r="C27" s="180"/>
      <c r="D27" s="180" t="s">
        <v>125</v>
      </c>
      <c r="E27" s="180"/>
      <c r="F27" s="181"/>
      <c r="G27" s="410"/>
      <c r="H27" s="378"/>
    </row>
    <row r="28" spans="2:8" ht="17.45" customHeight="1" x14ac:dyDescent="0.2">
      <c r="C28" s="180"/>
      <c r="D28" s="180" t="s">
        <v>126</v>
      </c>
      <c r="E28" s="180"/>
      <c r="F28" s="181"/>
      <c r="G28" s="410"/>
      <c r="H28" s="378"/>
    </row>
    <row r="29" spans="2:8" ht="17.45" customHeight="1" x14ac:dyDescent="0.2">
      <c r="C29" s="180"/>
      <c r="D29" s="180" t="s">
        <v>127</v>
      </c>
      <c r="E29" s="180"/>
      <c r="F29" s="181"/>
      <c r="G29" s="410"/>
      <c r="H29" s="378"/>
    </row>
    <row r="30" spans="2:8" ht="17.45" customHeight="1" x14ac:dyDescent="0.2">
      <c r="C30" s="180"/>
      <c r="D30" s="180" t="s">
        <v>128</v>
      </c>
      <c r="E30" s="180"/>
      <c r="F30" s="181"/>
      <c r="G30" s="410"/>
      <c r="H30" s="378"/>
    </row>
    <row r="31" spans="2:8" ht="17.45" customHeight="1" x14ac:dyDescent="0.2">
      <c r="C31" s="180"/>
      <c r="D31" s="180" t="s">
        <v>129</v>
      </c>
      <c r="E31" s="180"/>
      <c r="F31" s="181"/>
      <c r="G31" s="410"/>
      <c r="H31" s="378"/>
    </row>
    <row r="32" spans="2:8" ht="17.45" customHeight="1" x14ac:dyDescent="0.2">
      <c r="C32" s="180"/>
      <c r="D32" s="180" t="s">
        <v>130</v>
      </c>
      <c r="E32" s="180"/>
      <c r="F32" s="181"/>
      <c r="G32" s="410"/>
      <c r="H32" s="378"/>
    </row>
    <row r="33" spans="2:12" ht="17.45" customHeight="1" x14ac:dyDescent="0.2">
      <c r="C33" s="180"/>
      <c r="D33" s="180" t="s">
        <v>131</v>
      </c>
      <c r="E33" s="180"/>
      <c r="F33" s="181"/>
      <c r="G33" s="410"/>
      <c r="H33" s="378"/>
    </row>
    <row r="34" spans="2:12" ht="17.45" customHeight="1" x14ac:dyDescent="0.2">
      <c r="C34" s="210" t="s">
        <v>132</v>
      </c>
      <c r="D34" s="207" t="s">
        <v>302</v>
      </c>
      <c r="E34" s="180"/>
      <c r="F34" s="181"/>
      <c r="G34" s="410"/>
      <c r="H34" s="378"/>
    </row>
    <row r="35" spans="2:12" ht="17.45" customHeight="1" x14ac:dyDescent="0.2">
      <c r="C35" s="180"/>
      <c r="D35" s="207"/>
      <c r="E35" s="180"/>
      <c r="F35" s="181"/>
      <c r="G35" s="382"/>
      <c r="H35" s="378"/>
    </row>
    <row r="36" spans="2:12" ht="17.45" customHeight="1" x14ac:dyDescent="0.2">
      <c r="C36" s="180" t="s">
        <v>133</v>
      </c>
      <c r="D36" s="180"/>
      <c r="E36" s="180"/>
      <c r="F36" s="181"/>
      <c r="G36" s="410">
        <v>27750764.489999998</v>
      </c>
      <c r="H36" s="378"/>
    </row>
    <row r="37" spans="2:12" ht="17.45" hidden="1" customHeight="1" x14ac:dyDescent="0.2">
      <c r="C37" s="180" t="s">
        <v>134</v>
      </c>
      <c r="D37" s="180"/>
      <c r="E37" s="180"/>
      <c r="F37" s="181"/>
      <c r="G37" s="410"/>
      <c r="H37" s="378"/>
    </row>
    <row r="38" spans="2:12" ht="17.45" customHeight="1" x14ac:dyDescent="0.2">
      <c r="C38" s="207" t="s">
        <v>303</v>
      </c>
      <c r="D38" s="7"/>
      <c r="E38" s="180"/>
      <c r="F38" s="181"/>
      <c r="G38" s="410"/>
      <c r="H38" s="378"/>
    </row>
    <row r="39" spans="2:12" ht="17.45" customHeight="1" x14ac:dyDescent="0.2">
      <c r="C39" s="136"/>
      <c r="D39" s="7"/>
      <c r="E39" s="7"/>
      <c r="F39" s="171"/>
      <c r="G39" s="383">
        <f>SUM(G19:G38)</f>
        <v>418977563.80000001</v>
      </c>
      <c r="H39" s="378"/>
    </row>
    <row r="40" spans="2:12" ht="14.25" x14ac:dyDescent="0.2">
      <c r="G40" s="384"/>
      <c r="H40" s="378"/>
    </row>
    <row r="41" spans="2:12" ht="24.95" customHeight="1" x14ac:dyDescent="0.2">
      <c r="C41" s="206" t="s">
        <v>135</v>
      </c>
      <c r="D41" s="7"/>
      <c r="E41" s="7"/>
      <c r="F41" s="171"/>
      <c r="G41" s="385">
        <f>SUM(G39:G39)</f>
        <v>418977563.80000001</v>
      </c>
      <c r="H41" s="386">
        <f>G41</f>
        <v>418977563.80000001</v>
      </c>
    </row>
    <row r="42" spans="2:12" ht="8.1" customHeight="1" x14ac:dyDescent="0.2">
      <c r="G42" s="387"/>
      <c r="H42" s="387"/>
    </row>
    <row r="43" spans="2:12" ht="17.45" customHeight="1" x14ac:dyDescent="0.2">
      <c r="C43" s="7"/>
      <c r="G43" s="378"/>
      <c r="H43" s="388">
        <v>0</v>
      </c>
    </row>
    <row r="44" spans="2:12" ht="21.95" customHeight="1" thickBot="1" x14ac:dyDescent="0.25">
      <c r="C44" s="206" t="s">
        <v>136</v>
      </c>
      <c r="D44" s="28"/>
      <c r="E44" s="28"/>
      <c r="F44" s="211"/>
      <c r="G44" s="389"/>
      <c r="H44" s="390">
        <f>H15-H41+H43</f>
        <v>38132552.75999999</v>
      </c>
    </row>
    <row r="45" spans="2:12" ht="13.5" thickTop="1" x14ac:dyDescent="0.2"/>
    <row r="47" spans="2:12" x14ac:dyDescent="0.2">
      <c r="L47" s="424"/>
    </row>
    <row r="48" spans="2:12" ht="15" customHeight="1" x14ac:dyDescent="0.25">
      <c r="B48" s="71" t="s">
        <v>137</v>
      </c>
      <c r="L48" s="424"/>
    </row>
    <row r="49" spans="1:12" x14ac:dyDescent="0.2">
      <c r="L49" s="424"/>
    </row>
    <row r="50" spans="1:12" ht="15" customHeight="1" x14ac:dyDescent="0.2">
      <c r="B50" t="s">
        <v>138</v>
      </c>
    </row>
    <row r="51" spans="1:12" ht="15" customHeight="1" x14ac:dyDescent="0.2">
      <c r="B51" t="s">
        <v>139</v>
      </c>
      <c r="L51" s="424"/>
    </row>
    <row r="52" spans="1:12" ht="15" customHeight="1" x14ac:dyDescent="0.2">
      <c r="A52" s="200"/>
      <c r="B52" t="s">
        <v>140</v>
      </c>
    </row>
  </sheetData>
  <mergeCells count="4">
    <mergeCell ref="B7:H7"/>
    <mergeCell ref="B5:H5"/>
    <mergeCell ref="L6:N6"/>
    <mergeCell ref="B2:H2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61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J73"/>
  <sheetViews>
    <sheetView zoomScaleNormal="100" workbookViewId="0">
      <pane xSplit="1" ySplit="4" topLeftCell="B23" activePane="bottomRight" state="frozen"/>
      <selection activeCell="E74" sqref="E74"/>
      <selection pane="topRight" activeCell="E74" sqref="E74"/>
      <selection pane="bottomLeft" activeCell="E74" sqref="E74"/>
      <selection pane="bottomRight" activeCell="J4" sqref="J4"/>
    </sheetView>
  </sheetViews>
  <sheetFormatPr defaultRowHeight="12.75" x14ac:dyDescent="0.2"/>
  <cols>
    <col min="1" max="1" width="6.28515625" style="212" customWidth="1"/>
    <col min="2" max="2" width="85.7109375" customWidth="1"/>
    <col min="3" max="3" width="0.7109375" customWidth="1"/>
    <col min="4" max="4" width="22.85546875" style="40" customWidth="1"/>
    <col min="12" max="12" width="23" customWidth="1"/>
  </cols>
  <sheetData>
    <row r="2" spans="1:10" ht="20.25" x14ac:dyDescent="0.3">
      <c r="B2" s="177" t="s">
        <v>141</v>
      </c>
      <c r="E2" s="200"/>
      <c r="F2" s="200"/>
      <c r="G2" s="200"/>
      <c r="H2" s="200"/>
    </row>
    <row r="3" spans="1:10" ht="23.25" customHeight="1" x14ac:dyDescent="0.25">
      <c r="B3" s="204" t="s">
        <v>142</v>
      </c>
      <c r="E3" s="200"/>
      <c r="F3" s="200"/>
      <c r="G3" s="200"/>
      <c r="H3" s="200"/>
      <c r="J3" s="338" t="s">
        <v>332</v>
      </c>
    </row>
    <row r="4" spans="1:10" ht="22.5" customHeight="1" x14ac:dyDescent="0.2">
      <c r="B4" s="502" t="str">
        <f>J3</f>
        <v>FOR  THE  MONTH  ENDED :   30 / 9 / 2018</v>
      </c>
      <c r="D4" s="40" t="s">
        <v>87</v>
      </c>
      <c r="E4" s="200"/>
      <c r="G4" s="200"/>
      <c r="H4" s="200"/>
    </row>
    <row r="5" spans="1:10" ht="13.5" thickBot="1" x14ac:dyDescent="0.25"/>
    <row r="6" spans="1:10" ht="24" customHeight="1" x14ac:dyDescent="0.2">
      <c r="A6" s="213" t="s">
        <v>143</v>
      </c>
      <c r="B6" s="214" t="s">
        <v>144</v>
      </c>
      <c r="C6" s="215"/>
      <c r="D6" s="216">
        <f>+'GST Table Games'!H19</f>
        <v>16439403.551329464</v>
      </c>
    </row>
    <row r="7" spans="1:10" ht="24" customHeight="1" x14ac:dyDescent="0.2">
      <c r="A7" s="217" t="s">
        <v>145</v>
      </c>
      <c r="B7" s="218" t="s">
        <v>146</v>
      </c>
      <c r="C7" s="219"/>
      <c r="D7" s="411">
        <v>0</v>
      </c>
    </row>
    <row r="8" spans="1:10" ht="24" customHeight="1" x14ac:dyDescent="0.2">
      <c r="A8" s="217" t="s">
        <v>147</v>
      </c>
      <c r="B8" s="218" t="s">
        <v>148</v>
      </c>
      <c r="C8" s="219"/>
      <c r="D8" s="220">
        <f>D6+D7</f>
        <v>16439403.551329464</v>
      </c>
    </row>
    <row r="9" spans="1:10" ht="24" customHeight="1" x14ac:dyDescent="0.2">
      <c r="A9" s="217" t="s">
        <v>149</v>
      </c>
      <c r="B9" s="218" t="s">
        <v>150</v>
      </c>
      <c r="C9" s="219"/>
      <c r="D9" s="220">
        <f>+'GST Table Games'!H29</f>
        <v>5261149</v>
      </c>
    </row>
    <row r="10" spans="1:10" ht="24" customHeight="1" x14ac:dyDescent="0.2">
      <c r="A10" s="217" t="s">
        <v>151</v>
      </c>
      <c r="B10" s="218" t="s">
        <v>152</v>
      </c>
      <c r="C10" s="219"/>
      <c r="D10" s="513"/>
    </row>
    <row r="11" spans="1:10" ht="24" customHeight="1" x14ac:dyDescent="0.2">
      <c r="A11" s="221" t="s">
        <v>153</v>
      </c>
      <c r="B11" s="222" t="s">
        <v>154</v>
      </c>
      <c r="C11" s="165"/>
      <c r="D11" s="223">
        <f>D9+D10</f>
        <v>5261149</v>
      </c>
    </row>
    <row r="12" spans="1:10" ht="24" customHeight="1" thickBot="1" x14ac:dyDescent="0.25">
      <c r="A12" s="217" t="s">
        <v>155</v>
      </c>
      <c r="B12" s="218" t="s">
        <v>156</v>
      </c>
      <c r="C12" s="219"/>
      <c r="D12" s="224">
        <f>D8-D11</f>
        <v>11178254.551329464</v>
      </c>
    </row>
    <row r="13" spans="1:10" ht="24" customHeight="1" thickBot="1" x14ac:dyDescent="0.25">
      <c r="A13" s="225"/>
      <c r="B13" s="226"/>
      <c r="C13" s="13"/>
      <c r="D13" s="227"/>
    </row>
    <row r="14" spans="1:10" ht="24.95" customHeight="1" thickBot="1" x14ac:dyDescent="0.25">
      <c r="A14" s="228" t="s">
        <v>157</v>
      </c>
      <c r="B14" s="229" t="s">
        <v>158</v>
      </c>
      <c r="C14" s="230"/>
      <c r="D14" s="231">
        <f>D12</f>
        <v>11178254.551329464</v>
      </c>
    </row>
    <row r="15" spans="1:10" ht="24" customHeight="1" x14ac:dyDescent="0.2">
      <c r="A15" s="232"/>
      <c r="B15" s="233"/>
      <c r="C15" s="13"/>
      <c r="D15" s="234"/>
    </row>
    <row r="16" spans="1:10" ht="24" customHeight="1" x14ac:dyDescent="0.2">
      <c r="A16" s="235"/>
      <c r="B16" s="236"/>
      <c r="C16" s="23"/>
      <c r="D16" s="237"/>
    </row>
    <row r="17" spans="1:4" ht="24" customHeight="1" x14ac:dyDescent="0.2">
      <c r="A17" s="238" t="s">
        <v>159</v>
      </c>
      <c r="B17" s="218" t="s">
        <v>160</v>
      </c>
      <c r="C17" s="219"/>
      <c r="D17" s="220">
        <f>+'GST Table Games'!H57</f>
        <v>94096407.909999967</v>
      </c>
    </row>
    <row r="18" spans="1:4" ht="24" customHeight="1" x14ac:dyDescent="0.2">
      <c r="A18" s="238" t="s">
        <v>161</v>
      </c>
      <c r="B18" s="218" t="s">
        <v>162</v>
      </c>
      <c r="C18" s="219"/>
      <c r="D18" s="411">
        <v>0</v>
      </c>
    </row>
    <row r="19" spans="1:4" ht="24" customHeight="1" x14ac:dyDescent="0.2">
      <c r="A19" s="238" t="s">
        <v>163</v>
      </c>
      <c r="B19" s="218" t="s">
        <v>164</v>
      </c>
      <c r="C19" s="219"/>
      <c r="D19" s="220">
        <f>D17+D18</f>
        <v>94096407.909999967</v>
      </c>
    </row>
    <row r="20" spans="1:4" ht="24" customHeight="1" x14ac:dyDescent="0.2">
      <c r="A20" s="238" t="s">
        <v>165</v>
      </c>
      <c r="B20" s="218" t="s">
        <v>166</v>
      </c>
      <c r="C20" s="219"/>
      <c r="D20" s="220">
        <f>+'GST Table Games'!H66</f>
        <v>1824356.65</v>
      </c>
    </row>
    <row r="21" spans="1:4" ht="24" customHeight="1" x14ac:dyDescent="0.2">
      <c r="A21" s="238" t="s">
        <v>167</v>
      </c>
      <c r="B21" s="218" t="s">
        <v>168</v>
      </c>
      <c r="C21" s="219"/>
      <c r="D21" s="411"/>
    </row>
    <row r="22" spans="1:4" ht="24" customHeight="1" x14ac:dyDescent="0.2">
      <c r="A22" s="239" t="s">
        <v>169</v>
      </c>
      <c r="B22" s="222" t="s">
        <v>170</v>
      </c>
      <c r="C22" s="165"/>
      <c r="D22" s="223">
        <f>D20+D21</f>
        <v>1824356.65</v>
      </c>
    </row>
    <row r="23" spans="1:4" ht="24" customHeight="1" thickBot="1" x14ac:dyDescent="0.25">
      <c r="A23" s="217" t="s">
        <v>171</v>
      </c>
      <c r="B23" s="240" t="s">
        <v>172</v>
      </c>
      <c r="C23" s="241"/>
      <c r="D23" s="242">
        <f>D19-D22</f>
        <v>92272051.259999961</v>
      </c>
    </row>
    <row r="24" spans="1:4" ht="24" customHeight="1" thickTop="1" thickBot="1" x14ac:dyDescent="0.25">
      <c r="A24" s="232"/>
      <c r="B24" s="233"/>
      <c r="C24" s="13"/>
      <c r="D24" s="234"/>
    </row>
    <row r="25" spans="1:4" ht="24.95" customHeight="1" thickBot="1" x14ac:dyDescent="0.25">
      <c r="A25" s="228" t="s">
        <v>173</v>
      </c>
      <c r="B25" s="229" t="s">
        <v>174</v>
      </c>
      <c r="C25" s="230"/>
      <c r="D25" s="231">
        <f>D23</f>
        <v>92272051.259999961</v>
      </c>
    </row>
    <row r="26" spans="1:4" ht="24" customHeight="1" x14ac:dyDescent="0.2">
      <c r="A26" s="235"/>
      <c r="B26" s="236"/>
      <c r="C26" s="23"/>
      <c r="D26" s="237"/>
    </row>
    <row r="27" spans="1:4" ht="24" customHeight="1" x14ac:dyDescent="0.2">
      <c r="A27" s="238"/>
      <c r="B27" s="218"/>
      <c r="C27" s="219"/>
      <c r="D27" s="220"/>
    </row>
    <row r="28" spans="1:4" ht="24" customHeight="1" x14ac:dyDescent="0.2">
      <c r="A28" s="238" t="s">
        <v>175</v>
      </c>
      <c r="B28" s="218" t="s">
        <v>176</v>
      </c>
      <c r="C28" s="219"/>
      <c r="D28" s="220">
        <f>D14+D25</f>
        <v>103450305.81132942</v>
      </c>
    </row>
    <row r="29" spans="1:4" ht="24" customHeight="1" x14ac:dyDescent="0.2">
      <c r="A29" s="238" t="s">
        <v>177</v>
      </c>
      <c r="B29" s="218" t="s">
        <v>178</v>
      </c>
      <c r="C29" s="219"/>
      <c r="D29" s="220">
        <v>0</v>
      </c>
    </row>
    <row r="30" spans="1:4" ht="24" customHeight="1" x14ac:dyDescent="0.2">
      <c r="A30" s="238" t="s">
        <v>179</v>
      </c>
      <c r="B30" s="218" t="s">
        <v>180</v>
      </c>
      <c r="C30" s="219"/>
      <c r="D30" s="220">
        <v>0</v>
      </c>
    </row>
    <row r="31" spans="1:4" ht="24" customHeight="1" x14ac:dyDescent="0.2">
      <c r="A31" s="238" t="s">
        <v>181</v>
      </c>
      <c r="B31" s="218" t="s">
        <v>182</v>
      </c>
      <c r="C31" s="219"/>
      <c r="D31" s="220">
        <f>D28-D29-D30</f>
        <v>103450305.81132942</v>
      </c>
    </row>
    <row r="32" spans="1:4" ht="24" customHeight="1" x14ac:dyDescent="0.2">
      <c r="A32" s="243" t="s">
        <v>183</v>
      </c>
      <c r="B32" s="244" t="s">
        <v>184</v>
      </c>
      <c r="C32" s="245"/>
      <c r="D32" s="246">
        <f>D31/11</f>
        <v>9404573.2555754017</v>
      </c>
    </row>
    <row r="33" spans="1:4" ht="24" customHeight="1" x14ac:dyDescent="0.2">
      <c r="A33" s="238" t="s">
        <v>185</v>
      </c>
      <c r="B33" s="218" t="s">
        <v>186</v>
      </c>
      <c r="C33" s="219"/>
      <c r="D33" s="247">
        <v>0</v>
      </c>
    </row>
    <row r="34" spans="1:4" ht="24" customHeight="1" x14ac:dyDescent="0.2">
      <c r="A34" s="238"/>
      <c r="B34" s="248" t="s">
        <v>187</v>
      </c>
      <c r="C34" s="219"/>
      <c r="D34" s="220">
        <f>SUM(D32:D33)</f>
        <v>9404573.2555754017</v>
      </c>
    </row>
    <row r="35" spans="1:4" ht="24" customHeight="1" x14ac:dyDescent="0.2">
      <c r="A35" s="238" t="s">
        <v>188</v>
      </c>
      <c r="B35" s="218" t="s">
        <v>189</v>
      </c>
      <c r="C35" s="219"/>
      <c r="D35" s="263">
        <v>0</v>
      </c>
    </row>
    <row r="36" spans="1:4" ht="24" customHeight="1" x14ac:dyDescent="0.2">
      <c r="A36" s="238"/>
      <c r="B36" s="248" t="s">
        <v>190</v>
      </c>
      <c r="C36" s="219"/>
      <c r="D36" s="263">
        <v>0</v>
      </c>
    </row>
    <row r="37" spans="1:4" ht="24" customHeight="1" x14ac:dyDescent="0.2">
      <c r="A37" s="238" t="s">
        <v>191</v>
      </c>
      <c r="B37" s="218" t="s">
        <v>192</v>
      </c>
      <c r="C37" s="219"/>
      <c r="D37" s="263">
        <v>0</v>
      </c>
    </row>
    <row r="38" spans="1:4" ht="24" customHeight="1" x14ac:dyDescent="0.2">
      <c r="A38" s="238" t="s">
        <v>193</v>
      </c>
      <c r="B38" s="218" t="s">
        <v>194</v>
      </c>
      <c r="C38" s="219"/>
      <c r="D38" s="263">
        <v>0</v>
      </c>
    </row>
    <row r="39" spans="1:4" ht="24" customHeight="1" x14ac:dyDescent="0.2">
      <c r="A39" s="238" t="s">
        <v>195</v>
      </c>
      <c r="B39" s="218" t="s">
        <v>196</v>
      </c>
      <c r="C39" s="219"/>
      <c r="D39" s="263">
        <v>0</v>
      </c>
    </row>
    <row r="40" spans="1:4" ht="24" customHeight="1" x14ac:dyDescent="0.2">
      <c r="A40" s="238" t="s">
        <v>197</v>
      </c>
      <c r="B40" s="218" t="s">
        <v>198</v>
      </c>
      <c r="C40" s="219"/>
      <c r="D40" s="263">
        <v>0</v>
      </c>
    </row>
    <row r="41" spans="1:4" ht="24" customHeight="1" thickBot="1" x14ac:dyDescent="0.25">
      <c r="A41" s="249"/>
      <c r="B41" s="250"/>
      <c r="C41" s="251"/>
      <c r="D41" s="252"/>
    </row>
    <row r="42" spans="1:4" ht="25.5" customHeight="1" x14ac:dyDescent="0.2">
      <c r="A42" s="253"/>
      <c r="B42" s="4"/>
      <c r="C42" s="4"/>
      <c r="D42" s="191"/>
    </row>
    <row r="43" spans="1:4" ht="25.5" hidden="1" customHeight="1" x14ac:dyDescent="0.2">
      <c r="A43" s="253"/>
      <c r="B43" s="4"/>
      <c r="C43" s="4"/>
      <c r="D43" s="191"/>
    </row>
    <row r="44" spans="1:4" ht="25.5" customHeight="1" x14ac:dyDescent="0.2">
      <c r="A44" s="253"/>
      <c r="B44" s="4"/>
      <c r="C44" s="4"/>
      <c r="D44" s="191"/>
    </row>
    <row r="45" spans="1:4" ht="25.5" customHeight="1" x14ac:dyDescent="0.2">
      <c r="A45" s="253"/>
      <c r="B45" s="4"/>
      <c r="C45" s="4"/>
      <c r="D45" s="191"/>
    </row>
    <row r="46" spans="1:4" ht="20.25" x14ac:dyDescent="0.3">
      <c r="B46" s="177" t="s">
        <v>141</v>
      </c>
    </row>
    <row r="47" spans="1:4" ht="18" x14ac:dyDescent="0.25">
      <c r="B47" s="204" t="s">
        <v>142</v>
      </c>
    </row>
    <row r="48" spans="1:4" ht="18" x14ac:dyDescent="0.25">
      <c r="B48" s="204" t="str">
        <f>+'Schedule A'!E4</f>
        <v xml:space="preserve">           FOR  THE  MONTH  ENDED :      </v>
      </c>
      <c r="D48" s="40" t="s">
        <v>113</v>
      </c>
    </row>
    <row r="49" spans="1:9" ht="24.95" customHeight="1" x14ac:dyDescent="0.2">
      <c r="A49" s="253"/>
      <c r="B49" s="4"/>
      <c r="C49" s="4"/>
      <c r="D49" s="191"/>
    </row>
    <row r="50" spans="1:9" ht="15" x14ac:dyDescent="0.2">
      <c r="A50" s="253"/>
      <c r="B50" s="254" t="s">
        <v>199</v>
      </c>
      <c r="C50" s="4"/>
      <c r="D50" s="191"/>
    </row>
    <row r="51" spans="1:9" ht="15" x14ac:dyDescent="0.2">
      <c r="B51" s="255" t="s">
        <v>200</v>
      </c>
    </row>
    <row r="52" spans="1:9" ht="13.5" thickBot="1" x14ac:dyDescent="0.25">
      <c r="A52" s="289"/>
    </row>
    <row r="53" spans="1:9" x14ac:dyDescent="0.2">
      <c r="B53" s="2"/>
      <c r="C53" s="256"/>
      <c r="D53" s="257"/>
    </row>
    <row r="54" spans="1:9" x14ac:dyDescent="0.2">
      <c r="B54" s="3"/>
      <c r="C54" s="4"/>
      <c r="D54" s="258"/>
    </row>
    <row r="55" spans="1:9" x14ac:dyDescent="0.2">
      <c r="B55" s="3"/>
      <c r="C55" s="4"/>
      <c r="D55" s="258"/>
    </row>
    <row r="56" spans="1:9" x14ac:dyDescent="0.2">
      <c r="B56" s="3"/>
      <c r="C56" s="4"/>
      <c r="D56" s="258"/>
    </row>
    <row r="57" spans="1:9" x14ac:dyDescent="0.2">
      <c r="B57" s="3"/>
      <c r="C57" s="4"/>
      <c r="D57" s="258"/>
    </row>
    <row r="58" spans="1:9" x14ac:dyDescent="0.2">
      <c r="B58" s="3"/>
      <c r="C58" s="4"/>
      <c r="D58" s="258"/>
    </row>
    <row r="59" spans="1:9" x14ac:dyDescent="0.2">
      <c r="B59" s="3"/>
      <c r="C59" s="4"/>
      <c r="D59" s="258"/>
    </row>
    <row r="60" spans="1:9" x14ac:dyDescent="0.2">
      <c r="B60" s="3"/>
      <c r="C60" s="4"/>
      <c r="D60" s="258"/>
      <c r="I60" s="72" t="s">
        <v>272</v>
      </c>
    </row>
    <row r="61" spans="1:9" ht="13.5" thickBot="1" x14ac:dyDescent="0.25">
      <c r="B61" s="259"/>
      <c r="C61" s="36"/>
      <c r="D61" s="260"/>
    </row>
    <row r="63" spans="1:9" ht="15" x14ac:dyDescent="0.2">
      <c r="B63" s="255" t="s">
        <v>201</v>
      </c>
    </row>
    <row r="64" spans="1:9" ht="15" x14ac:dyDescent="0.2">
      <c r="B64" s="255" t="s">
        <v>202</v>
      </c>
    </row>
    <row r="65" spans="2:2" ht="15" x14ac:dyDescent="0.2">
      <c r="B65" s="255" t="s">
        <v>203</v>
      </c>
    </row>
    <row r="69" spans="2:2" ht="14.25" x14ac:dyDescent="0.2">
      <c r="B69" s="462" t="s">
        <v>204</v>
      </c>
    </row>
    <row r="70" spans="2:2" ht="33.75" customHeight="1" x14ac:dyDescent="0.2">
      <c r="B70" s="255" t="s">
        <v>205</v>
      </c>
    </row>
    <row r="71" spans="2:2" ht="15" x14ac:dyDescent="0.2">
      <c r="B71" s="255"/>
    </row>
    <row r="72" spans="2:2" ht="24.75" customHeight="1" x14ac:dyDescent="0.2">
      <c r="B72" s="255" t="s">
        <v>297</v>
      </c>
    </row>
    <row r="73" spans="2:2" ht="34.5" customHeight="1" x14ac:dyDescent="0.2">
      <c r="B73" s="255" t="s">
        <v>298</v>
      </c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8" orientation="portrait" horizontalDpi="1200" verticalDpi="1200" r:id="rId1"/>
  <headerFooter alignWithMargins="0"/>
  <rowBreaks count="1" manualBreakCount="1">
    <brk id="41" max="4" man="1"/>
  </rowBreaks>
  <colBreaks count="1" manualBreakCount="1">
    <brk id="1" max="4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3"/>
  <sheetViews>
    <sheetView workbookViewId="0">
      <selection activeCell="E74" sqref="E74"/>
    </sheetView>
  </sheetViews>
  <sheetFormatPr defaultRowHeight="12.75" x14ac:dyDescent="0.2"/>
  <cols>
    <col min="1" max="1" width="10.42578125" customWidth="1"/>
    <col min="2" max="11" width="15.7109375" customWidth="1"/>
    <col min="12" max="12" width="23" customWidth="1"/>
    <col min="13" max="13" width="19.28515625" customWidth="1"/>
    <col min="14" max="14" width="15.7109375" customWidth="1"/>
  </cols>
  <sheetData>
    <row r="1" spans="1:14" x14ac:dyDescent="0.2">
      <c r="A1" s="275"/>
    </row>
    <row r="2" spans="1:14" x14ac:dyDescent="0.2">
      <c r="D2" s="200"/>
      <c r="E2" s="200"/>
      <c r="F2" s="200"/>
      <c r="G2" s="200"/>
      <c r="H2" s="200"/>
    </row>
    <row r="3" spans="1:14" ht="24" customHeight="1" x14ac:dyDescent="0.3">
      <c r="C3" s="156"/>
      <c r="D3" s="526" t="s">
        <v>291</v>
      </c>
      <c r="E3" s="526"/>
      <c r="F3" s="526"/>
      <c r="G3" s="526"/>
      <c r="H3" s="526"/>
      <c r="I3" s="526"/>
    </row>
    <row r="4" spans="1:14" x14ac:dyDescent="0.2">
      <c r="E4" s="200"/>
      <c r="F4" s="338"/>
      <c r="G4" s="200"/>
      <c r="H4" s="200"/>
    </row>
    <row r="5" spans="1:14" ht="18" x14ac:dyDescent="0.25">
      <c r="C5" s="156"/>
      <c r="D5" s="525" t="str">
        <f>'GST Table Games'!D3:G3</f>
        <v>FOR  THE  MONTH  ENDED :    30/9/2018</v>
      </c>
      <c r="E5" s="525"/>
      <c r="F5" s="525"/>
      <c r="G5" s="525"/>
      <c r="H5" s="525"/>
      <c r="I5" s="525"/>
    </row>
    <row r="8" spans="1:14" x14ac:dyDescent="0.2">
      <c r="F8" t="str">
        <f>CONCATENATE('Schedule A'!E4:G4)</f>
        <v/>
      </c>
    </row>
    <row r="11" spans="1:14" x14ac:dyDescent="0.2">
      <c r="A11" s="4"/>
    </row>
    <row r="12" spans="1:14" ht="20.100000000000001" customHeight="1" x14ac:dyDescent="0.2">
      <c r="A12" s="13"/>
      <c r="B12" s="451" t="s">
        <v>273</v>
      </c>
      <c r="C12" s="451" t="s">
        <v>274</v>
      </c>
      <c r="D12" s="451" t="s">
        <v>275</v>
      </c>
      <c r="E12" s="451" t="s">
        <v>276</v>
      </c>
      <c r="F12" s="451" t="s">
        <v>277</v>
      </c>
      <c r="G12" s="451" t="s">
        <v>278</v>
      </c>
      <c r="H12" s="451" t="s">
        <v>280</v>
      </c>
      <c r="I12" s="451" t="s">
        <v>282</v>
      </c>
      <c r="J12" s="451" t="s">
        <v>283</v>
      </c>
      <c r="K12" s="451" t="s">
        <v>284</v>
      </c>
      <c r="L12" s="451" t="s">
        <v>284</v>
      </c>
      <c r="M12" s="451" t="s">
        <v>287</v>
      </c>
      <c r="N12" s="452" t="s">
        <v>289</v>
      </c>
    </row>
    <row r="13" spans="1:14" ht="20.100000000000001" customHeight="1" x14ac:dyDescent="0.2">
      <c r="A13" s="392"/>
      <c r="B13" s="453"/>
      <c r="C13" s="453"/>
      <c r="D13" s="453"/>
      <c r="E13" s="453"/>
      <c r="F13" s="453"/>
      <c r="G13" s="453" t="s">
        <v>279</v>
      </c>
      <c r="H13" s="453" t="s">
        <v>281</v>
      </c>
      <c r="I13" s="453"/>
      <c r="J13" s="453"/>
      <c r="K13" s="453" t="s">
        <v>285</v>
      </c>
      <c r="L13" s="453" t="s">
        <v>286</v>
      </c>
      <c r="M13" s="453" t="s">
        <v>288</v>
      </c>
      <c r="N13" s="454" t="s">
        <v>290</v>
      </c>
    </row>
    <row r="14" spans="1:14" ht="20.100000000000001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200" customFormat="1" ht="30" customHeight="1" x14ac:dyDescent="0.2">
      <c r="A15" s="393" t="s">
        <v>28</v>
      </c>
      <c r="B15" s="494"/>
      <c r="C15" s="494"/>
      <c r="D15" s="494"/>
      <c r="E15" s="494"/>
      <c r="F15" s="494"/>
      <c r="G15" s="407">
        <f>D15*0.0108</f>
        <v>0</v>
      </c>
      <c r="H15" s="494"/>
      <c r="I15" s="494"/>
      <c r="J15" s="494"/>
      <c r="K15" s="494"/>
      <c r="L15" s="494"/>
      <c r="M15" s="494"/>
      <c r="N15" s="494"/>
    </row>
    <row r="16" spans="1:14" ht="20.100000000000001" customHeight="1" x14ac:dyDescent="0.2">
      <c r="A16" s="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</row>
    <row r="17" spans="1:14" ht="24.95" customHeight="1" x14ac:dyDescent="0.2">
      <c r="A17" s="7"/>
      <c r="B17" s="7"/>
      <c r="C17" s="7"/>
      <c r="D17" s="172" t="s">
        <v>220</v>
      </c>
      <c r="E17" s="7"/>
      <c r="F17" s="7"/>
      <c r="G17" s="7"/>
      <c r="H17" s="7"/>
      <c r="I17" s="7"/>
      <c r="J17" s="7"/>
      <c r="K17" s="7"/>
      <c r="L17" s="277" t="s">
        <v>221</v>
      </c>
      <c r="M17" s="495"/>
      <c r="N17" s="276"/>
    </row>
    <row r="18" spans="1:14" ht="1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24.95" customHeight="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99">
        <f>+M15-M17</f>
        <v>0</v>
      </c>
      <c r="N19" s="7"/>
    </row>
    <row r="20" spans="1:14" ht="13.5" thickTop="1" x14ac:dyDescent="0.2"/>
    <row r="53" spans="1:1" x14ac:dyDescent="0.2">
      <c r="A53" s="200"/>
    </row>
  </sheetData>
  <mergeCells count="2">
    <mergeCell ref="D5:I5"/>
    <mergeCell ref="D3:I3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59" orientation="landscape" horizontalDpi="1200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D186"/>
  <sheetViews>
    <sheetView workbookViewId="0">
      <pane xSplit="3" ySplit="6" topLeftCell="D31" activePane="bottomRight" state="frozen"/>
      <selection activeCell="E74" sqref="E74"/>
      <selection pane="topRight" activeCell="E74" sqref="E74"/>
      <selection pane="bottomLeft" activeCell="E74" sqref="E74"/>
      <selection pane="bottomRight" activeCell="D9" sqref="D9:D40"/>
    </sheetView>
  </sheetViews>
  <sheetFormatPr defaultRowHeight="12.75" x14ac:dyDescent="0.2"/>
  <cols>
    <col min="2" max="2" width="13.28515625" customWidth="1"/>
    <col min="3" max="3" width="6" customWidth="1"/>
    <col min="4" max="4" width="22.85546875" style="40" customWidth="1"/>
    <col min="5" max="5" width="10.7109375" customWidth="1"/>
    <col min="6" max="6" width="18.7109375" customWidth="1"/>
    <col min="7" max="7" width="15.7109375" customWidth="1"/>
    <col min="12" max="12" width="23" customWidth="1"/>
  </cols>
  <sheetData>
    <row r="1" spans="1:56" x14ac:dyDescent="0.2">
      <c r="G1" s="41" t="s">
        <v>25</v>
      </c>
    </row>
    <row r="2" spans="1:56" x14ac:dyDescent="0.2">
      <c r="B2" s="42" t="s">
        <v>214</v>
      </c>
      <c r="C2" s="35"/>
      <c r="D2" s="43"/>
      <c r="E2" s="336"/>
      <c r="F2" s="336"/>
      <c r="G2" s="336"/>
      <c r="H2" s="200"/>
    </row>
    <row r="3" spans="1:56" x14ac:dyDescent="0.2">
      <c r="B3" s="35"/>
      <c r="C3" s="35"/>
      <c r="D3" s="43"/>
      <c r="E3" s="336"/>
      <c r="F3" s="336"/>
      <c r="G3" s="336"/>
      <c r="H3" s="200"/>
    </row>
    <row r="4" spans="1:56" x14ac:dyDescent="0.2">
      <c r="B4" s="42" t="str">
        <f>+'Schedule A'!E4</f>
        <v xml:space="preserve">           FOR  THE  MONTH  ENDED :      </v>
      </c>
      <c r="C4" s="35"/>
      <c r="D4" s="506"/>
      <c r="E4" s="336"/>
      <c r="F4" s="343"/>
      <c r="G4" s="336"/>
      <c r="H4" s="200"/>
    </row>
    <row r="5" spans="1:56" x14ac:dyDescent="0.2">
      <c r="A5" s="44"/>
    </row>
    <row r="6" spans="1:56" s="15" customFormat="1" ht="20.25" customHeight="1" x14ac:dyDescent="0.2">
      <c r="B6" s="395" t="s">
        <v>26</v>
      </c>
      <c r="C6" s="45"/>
      <c r="D6" s="46" t="s">
        <v>27</v>
      </c>
      <c r="E6" s="45"/>
      <c r="F6" s="45" t="s">
        <v>28</v>
      </c>
      <c r="G6" s="45"/>
    </row>
    <row r="7" spans="1:56" s="15" customFormat="1" ht="20.25" customHeight="1" x14ac:dyDescent="0.2">
      <c r="A7" s="47"/>
      <c r="B7" s="48"/>
      <c r="C7" s="48"/>
      <c r="D7" s="49"/>
      <c r="E7" s="48"/>
      <c r="F7" s="48"/>
      <c r="G7" s="48"/>
    </row>
    <row r="8" spans="1:56" s="15" customFormat="1" ht="15" customHeight="1" x14ac:dyDescent="0.2">
      <c r="B8" s="50"/>
      <c r="C8" s="51"/>
      <c r="D8" s="52"/>
      <c r="E8" s="51"/>
      <c r="F8" s="53"/>
      <c r="G8" s="51"/>
    </row>
    <row r="9" spans="1:56" s="15" customFormat="1" ht="24" customHeight="1" x14ac:dyDescent="0.2">
      <c r="B9" s="50">
        <v>43344</v>
      </c>
      <c r="C9" s="54"/>
      <c r="D9" s="400">
        <v>10664782.020000003</v>
      </c>
      <c r="E9" s="53"/>
      <c r="F9" s="53">
        <f>SUM(D9:E9)</f>
        <v>10664782.020000003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56" ht="24" customHeight="1" x14ac:dyDescent="0.2">
      <c r="B10" s="50">
        <f>B9+1</f>
        <v>43345</v>
      </c>
      <c r="C10" s="54"/>
      <c r="D10" s="400">
        <v>8991122.75</v>
      </c>
      <c r="F10" s="53">
        <f>SUM(D10:E10)</f>
        <v>8991122.75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</row>
    <row r="11" spans="1:56" ht="24" customHeight="1" x14ac:dyDescent="0.2">
      <c r="B11" s="50">
        <f t="shared" ref="B11:B38" si="0">B10+1</f>
        <v>43346</v>
      </c>
      <c r="C11" s="54"/>
      <c r="D11" s="400">
        <v>8380837.9299999997</v>
      </c>
      <c r="E11" s="53"/>
      <c r="F11" s="53">
        <f>SUM(D11:E11)</f>
        <v>8380837.9299999997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1:56" ht="24" customHeight="1" x14ac:dyDescent="0.2">
      <c r="B12" s="50">
        <f t="shared" si="0"/>
        <v>43347</v>
      </c>
      <c r="C12" s="54"/>
      <c r="D12" s="400">
        <v>8220483.5500000007</v>
      </c>
      <c r="E12" s="53"/>
      <c r="F12" s="53">
        <f>SUM(D12:E12)</f>
        <v>8220483.5500000007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1:56" ht="24" customHeight="1" x14ac:dyDescent="0.2">
      <c r="B13" s="50">
        <f t="shared" si="0"/>
        <v>43348</v>
      </c>
      <c r="C13" s="54"/>
      <c r="D13" s="400">
        <v>9062331.0500000007</v>
      </c>
      <c r="E13" s="53"/>
      <c r="F13" s="53">
        <f>SUM(D13:E13)</f>
        <v>9062331.0500000007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1:56" ht="24" customHeight="1" x14ac:dyDescent="0.2">
      <c r="B14" s="50">
        <f t="shared" si="0"/>
        <v>43349</v>
      </c>
      <c r="C14" s="54"/>
      <c r="D14" s="400">
        <v>9087860.3300000001</v>
      </c>
      <c r="E14" s="55"/>
      <c r="F14" s="53">
        <f t="shared" ref="F14:F40" si="1">SUM(D14:E14)</f>
        <v>9087860.3300000001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1:56" ht="24" customHeight="1" x14ac:dyDescent="0.2">
      <c r="B15" s="50">
        <f t="shared" si="0"/>
        <v>43350</v>
      </c>
      <c r="C15" s="54"/>
      <c r="D15" s="400">
        <v>12120405.550000001</v>
      </c>
      <c r="E15" s="53"/>
      <c r="F15" s="53">
        <f t="shared" si="1"/>
        <v>12120405.550000001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1:56" ht="24" customHeight="1" x14ac:dyDescent="0.2">
      <c r="B16" s="50">
        <f t="shared" si="0"/>
        <v>43351</v>
      </c>
      <c r="C16" s="54"/>
      <c r="D16" s="400">
        <v>10804348.42</v>
      </c>
      <c r="E16" s="53"/>
      <c r="F16" s="53">
        <f t="shared" si="1"/>
        <v>10804348.42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2:56" ht="24" customHeight="1" x14ac:dyDescent="0.2">
      <c r="B17" s="50">
        <f t="shared" si="0"/>
        <v>43352</v>
      </c>
      <c r="C17" s="54"/>
      <c r="D17" s="400">
        <v>9275002.7100000009</v>
      </c>
      <c r="E17" s="53"/>
      <c r="F17" s="53">
        <f t="shared" si="1"/>
        <v>9275002.7100000009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2:56" ht="24" customHeight="1" x14ac:dyDescent="0.2">
      <c r="B18" s="50">
        <f t="shared" si="0"/>
        <v>43353</v>
      </c>
      <c r="C18" s="54"/>
      <c r="D18" s="400">
        <v>8606670.4299999997</v>
      </c>
      <c r="E18" s="53"/>
      <c r="F18" s="53">
        <f t="shared" si="1"/>
        <v>8606670.4299999997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2:56" ht="24" customHeight="1" x14ac:dyDescent="0.2">
      <c r="B19" s="50">
        <f t="shared" si="0"/>
        <v>43354</v>
      </c>
      <c r="C19" s="54"/>
      <c r="D19" s="400">
        <v>8723404.2799999993</v>
      </c>
      <c r="E19" s="53"/>
      <c r="F19" s="53">
        <f t="shared" si="1"/>
        <v>8723404.2799999993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2:56" ht="24" customHeight="1" x14ac:dyDescent="0.2">
      <c r="B20" s="50">
        <f t="shared" si="0"/>
        <v>43355</v>
      </c>
      <c r="C20" s="54"/>
      <c r="D20" s="400">
        <v>9340504.7899999991</v>
      </c>
      <c r="E20" s="53"/>
      <c r="F20" s="53">
        <f t="shared" si="1"/>
        <v>9340504.7899999991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2:56" ht="24" customHeight="1" x14ac:dyDescent="0.2">
      <c r="B21" s="50">
        <f t="shared" si="0"/>
        <v>43356</v>
      </c>
      <c r="C21" s="54"/>
      <c r="D21" s="400">
        <v>8748536.0700000003</v>
      </c>
      <c r="E21" s="53"/>
      <c r="F21" s="53">
        <f t="shared" si="1"/>
        <v>8748536.0700000003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2:56" ht="24" customHeight="1" x14ac:dyDescent="0.2">
      <c r="B22" s="50">
        <f t="shared" si="0"/>
        <v>43357</v>
      </c>
      <c r="C22" s="54"/>
      <c r="D22" s="400">
        <v>10634657.190000001</v>
      </c>
      <c r="E22" s="53"/>
      <c r="F22" s="53">
        <f t="shared" si="1"/>
        <v>10634657.190000001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2:56" ht="24" customHeight="1" x14ac:dyDescent="0.2">
      <c r="B23" s="50">
        <f t="shared" si="0"/>
        <v>43358</v>
      </c>
      <c r="C23" s="54"/>
      <c r="D23" s="400">
        <v>10770811.140000001</v>
      </c>
      <c r="E23" s="53"/>
      <c r="F23" s="53">
        <f t="shared" si="1"/>
        <v>10770811.140000001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2:56" ht="24" customHeight="1" x14ac:dyDescent="0.2">
      <c r="B24" s="50">
        <f t="shared" si="0"/>
        <v>43359</v>
      </c>
      <c r="C24" s="54"/>
      <c r="D24" s="400">
        <v>9285982.5399999991</v>
      </c>
      <c r="E24" s="53"/>
      <c r="F24" s="53">
        <f t="shared" si="1"/>
        <v>9285982.5399999991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2:56" ht="24" customHeight="1" x14ac:dyDescent="0.2">
      <c r="B25" s="50">
        <f t="shared" si="0"/>
        <v>43360</v>
      </c>
      <c r="C25" s="54"/>
      <c r="D25" s="400">
        <v>8212831.3699999992</v>
      </c>
      <c r="E25" s="53"/>
      <c r="F25" s="53">
        <f t="shared" si="1"/>
        <v>8212831.3699999992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2:56" ht="24" customHeight="1" x14ac:dyDescent="0.2">
      <c r="B26" s="50">
        <f t="shared" si="0"/>
        <v>43361</v>
      </c>
      <c r="C26" s="54"/>
      <c r="D26" s="400">
        <v>8231645.6799999997</v>
      </c>
      <c r="E26" s="53"/>
      <c r="F26" s="53">
        <f t="shared" si="1"/>
        <v>8231645.6799999997</v>
      </c>
      <c r="G26" s="53"/>
      <c r="H26" s="53"/>
      <c r="I26" s="159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2:56" ht="24" customHeight="1" x14ac:dyDescent="0.2">
      <c r="B27" s="50">
        <f t="shared" si="0"/>
        <v>43362</v>
      </c>
      <c r="C27" s="54"/>
      <c r="D27" s="400">
        <v>9405674.1199999992</v>
      </c>
      <c r="E27" s="53"/>
      <c r="F27" s="53">
        <f t="shared" si="1"/>
        <v>9405674.1199999992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2:56" ht="24" customHeight="1" x14ac:dyDescent="0.2">
      <c r="B28" s="50">
        <f t="shared" si="0"/>
        <v>43363</v>
      </c>
      <c r="D28" s="400">
        <v>8779900.3900000006</v>
      </c>
      <c r="E28" s="53"/>
      <c r="F28" s="53">
        <f t="shared" si="1"/>
        <v>8779900.3900000006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2:56" ht="24" customHeight="1" x14ac:dyDescent="0.2">
      <c r="B29" s="50">
        <f t="shared" si="0"/>
        <v>43364</v>
      </c>
      <c r="D29" s="400">
        <v>12242655.469999999</v>
      </c>
      <c r="E29" s="53"/>
      <c r="F29" s="53">
        <f t="shared" si="1"/>
        <v>12242655.469999999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:56" ht="24" customHeight="1" x14ac:dyDescent="0.2">
      <c r="B30" s="50">
        <f t="shared" si="0"/>
        <v>43365</v>
      </c>
      <c r="D30" s="400">
        <v>11499471.18</v>
      </c>
      <c r="E30" s="53"/>
      <c r="F30" s="53">
        <f t="shared" si="1"/>
        <v>11499471.18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2:56" ht="24" customHeight="1" x14ac:dyDescent="0.2">
      <c r="B31" s="50">
        <f t="shared" si="0"/>
        <v>43366</v>
      </c>
      <c r="D31" s="400">
        <v>8775102.3599999994</v>
      </c>
      <c r="E31" s="53"/>
      <c r="F31" s="53">
        <f t="shared" si="1"/>
        <v>8775102.3599999994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2:56" ht="24" customHeight="1" x14ac:dyDescent="0.2">
      <c r="B32" s="50">
        <f t="shared" si="0"/>
        <v>43367</v>
      </c>
      <c r="D32" s="400">
        <v>8270132.8800000008</v>
      </c>
      <c r="E32" s="53"/>
      <c r="F32" s="53">
        <f t="shared" si="1"/>
        <v>8270132.8800000008</v>
      </c>
      <c r="G32" s="53"/>
      <c r="H32" s="53"/>
      <c r="I32" s="159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1:56" ht="24" customHeight="1" x14ac:dyDescent="0.2">
      <c r="B33" s="50">
        <f t="shared" si="0"/>
        <v>43368</v>
      </c>
      <c r="D33" s="400">
        <v>8780433.5399999991</v>
      </c>
      <c r="E33" s="53"/>
      <c r="F33" s="53">
        <f t="shared" si="1"/>
        <v>8780433.5399999991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1:56" ht="24" customHeight="1" x14ac:dyDescent="0.2">
      <c r="B34" s="50">
        <f t="shared" si="0"/>
        <v>43369</v>
      </c>
      <c r="D34" s="400">
        <v>9597655.9199999999</v>
      </c>
      <c r="E34" s="53"/>
      <c r="F34" s="53">
        <f t="shared" si="1"/>
        <v>9597655.9199999999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1:56" ht="24" customHeight="1" x14ac:dyDescent="0.2">
      <c r="B35" s="50">
        <f t="shared" si="0"/>
        <v>43370</v>
      </c>
      <c r="D35" s="400">
        <v>11091927.699999999</v>
      </c>
      <c r="E35" s="53"/>
      <c r="F35" s="53">
        <f t="shared" si="1"/>
        <v>11091927.699999999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1:56" ht="24" customHeight="1" x14ac:dyDescent="0.2">
      <c r="B36" s="50">
        <f t="shared" si="0"/>
        <v>43371</v>
      </c>
      <c r="D36" s="400">
        <v>12236900.23</v>
      </c>
      <c r="E36" s="53"/>
      <c r="F36" s="53">
        <f t="shared" si="1"/>
        <v>12236900.23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1:56" ht="24" customHeight="1" x14ac:dyDescent="0.2">
      <c r="B37" s="50">
        <f t="shared" si="0"/>
        <v>43372</v>
      </c>
      <c r="D37" s="400">
        <v>11847651.449999999</v>
      </c>
      <c r="E37" s="53"/>
      <c r="F37" s="53">
        <f t="shared" si="1"/>
        <v>11847651.449999999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1:56" ht="24" customHeight="1" x14ac:dyDescent="0.2">
      <c r="B38" s="50">
        <f t="shared" si="0"/>
        <v>43373</v>
      </c>
      <c r="D38" s="400">
        <v>10117373.300000001</v>
      </c>
      <c r="E38" s="53"/>
      <c r="F38" s="53">
        <f>SUM(D38:E38)</f>
        <v>10117373.300000001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1:56" ht="24" customHeight="1" thickBot="1" x14ac:dyDescent="0.25">
      <c r="B39" s="50"/>
      <c r="D39" s="400"/>
      <c r="E39" s="53"/>
      <c r="F39" s="497">
        <f>SUM(D39:E39)</f>
        <v>0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</row>
    <row r="40" spans="1:56" s="56" customFormat="1" ht="30" customHeight="1" thickBot="1" x14ac:dyDescent="0.25">
      <c r="B40" s="394" t="s">
        <v>330</v>
      </c>
      <c r="D40" s="507">
        <v>-350</v>
      </c>
      <c r="E40" s="313"/>
      <c r="F40" s="314">
        <f t="shared" si="1"/>
        <v>-350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</row>
    <row r="41" spans="1:56" s="56" customFormat="1" ht="15" customHeight="1" x14ac:dyDescent="0.2">
      <c r="A41" s="59"/>
      <c r="B41" s="60"/>
      <c r="C41" s="59"/>
      <c r="D41" s="61"/>
      <c r="E41" s="62"/>
      <c r="F41" s="53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</row>
    <row r="42" spans="1:56" ht="8.1" customHeight="1" x14ac:dyDescent="0.2">
      <c r="B42" s="50"/>
      <c r="D42" s="63"/>
      <c r="E42" s="64"/>
      <c r="F42" s="64"/>
      <c r="G42" s="64"/>
    </row>
    <row r="43" spans="1:56" ht="18.75" customHeight="1" x14ac:dyDescent="0.2">
      <c r="B43" s="65" t="s">
        <v>28</v>
      </c>
      <c r="C43" s="7"/>
      <c r="D43" s="447">
        <f>SUM(D9:D40)</f>
        <v>291806746.33999997</v>
      </c>
      <c r="E43" s="66"/>
      <c r="F43" s="481">
        <f>SUM(F9:F41)</f>
        <v>291806746.33999997</v>
      </c>
      <c r="G43" s="67"/>
    </row>
    <row r="44" spans="1:56" ht="8.1" customHeight="1" x14ac:dyDescent="0.2">
      <c r="A44" s="44"/>
      <c r="B44" s="68"/>
      <c r="C44" s="44"/>
      <c r="D44" s="69"/>
      <c r="E44" s="44"/>
      <c r="F44" s="44"/>
      <c r="G44" s="44"/>
    </row>
    <row r="45" spans="1:56" x14ac:dyDescent="0.2">
      <c r="B45" s="50"/>
    </row>
    <row r="46" spans="1:56" s="70" customFormat="1" ht="20.100000000000001" customHeight="1" x14ac:dyDescent="0.25">
      <c r="B46" s="312" t="s">
        <v>241</v>
      </c>
      <c r="C46" s="8"/>
      <c r="D46" s="8"/>
      <c r="E46"/>
    </row>
    <row r="47" spans="1:56" ht="20.100000000000001" customHeight="1" x14ac:dyDescent="0.2">
      <c r="C47" s="136"/>
      <c r="D47"/>
      <c r="L47" s="40"/>
    </row>
    <row r="48" spans="1:56" x14ac:dyDescent="0.2">
      <c r="B48" s="50"/>
    </row>
    <row r="49" spans="1:12" x14ac:dyDescent="0.2">
      <c r="B49" s="50"/>
      <c r="L49" s="40"/>
    </row>
    <row r="50" spans="1:12" x14ac:dyDescent="0.2">
      <c r="B50" s="50"/>
    </row>
    <row r="51" spans="1:12" ht="15" x14ac:dyDescent="0.25">
      <c r="B51" s="71" t="s">
        <v>29</v>
      </c>
      <c r="L51" s="40"/>
    </row>
    <row r="52" spans="1:12" x14ac:dyDescent="0.2">
      <c r="B52" s="50"/>
    </row>
    <row r="53" spans="1:12" x14ac:dyDescent="0.2">
      <c r="A53" s="200"/>
      <c r="B53" s="50"/>
    </row>
    <row r="54" spans="1:12" x14ac:dyDescent="0.2">
      <c r="B54" s="50"/>
    </row>
    <row r="55" spans="1:12" x14ac:dyDescent="0.2">
      <c r="B55" s="50"/>
    </row>
    <row r="56" spans="1:12" x14ac:dyDescent="0.2">
      <c r="B56" s="50"/>
    </row>
    <row r="57" spans="1:12" x14ac:dyDescent="0.2">
      <c r="B57" s="50"/>
    </row>
    <row r="58" spans="1:12" x14ac:dyDescent="0.2">
      <c r="B58" s="50"/>
    </row>
    <row r="59" spans="1:12" x14ac:dyDescent="0.2">
      <c r="B59" s="50"/>
    </row>
    <row r="60" spans="1:12" x14ac:dyDescent="0.2">
      <c r="B60" s="50"/>
    </row>
    <row r="61" spans="1:12" x14ac:dyDescent="0.2">
      <c r="B61" s="50"/>
    </row>
    <row r="62" spans="1:12" x14ac:dyDescent="0.2">
      <c r="B62" s="50"/>
    </row>
    <row r="63" spans="1:12" x14ac:dyDescent="0.2">
      <c r="B63" s="50"/>
    </row>
    <row r="64" spans="1:12" x14ac:dyDescent="0.2">
      <c r="B64" s="50"/>
    </row>
    <row r="65" spans="2:2" x14ac:dyDescent="0.2">
      <c r="B65" s="50"/>
    </row>
    <row r="66" spans="2:2" x14ac:dyDescent="0.2">
      <c r="B66" s="50"/>
    </row>
    <row r="67" spans="2:2" x14ac:dyDescent="0.2">
      <c r="B67" s="50"/>
    </row>
    <row r="68" spans="2:2" x14ac:dyDescent="0.2">
      <c r="B68" s="50"/>
    </row>
    <row r="69" spans="2:2" x14ac:dyDescent="0.2">
      <c r="B69" s="50"/>
    </row>
    <row r="70" spans="2:2" x14ac:dyDescent="0.2">
      <c r="B70" s="50"/>
    </row>
    <row r="71" spans="2:2" x14ac:dyDescent="0.2">
      <c r="B71" s="50"/>
    </row>
    <row r="72" spans="2:2" x14ac:dyDescent="0.2">
      <c r="B72" s="50"/>
    </row>
    <row r="73" spans="2:2" x14ac:dyDescent="0.2">
      <c r="B73" s="50"/>
    </row>
    <row r="74" spans="2:2" x14ac:dyDescent="0.2">
      <c r="B74" s="50"/>
    </row>
    <row r="75" spans="2:2" x14ac:dyDescent="0.2">
      <c r="B75" s="50"/>
    </row>
    <row r="76" spans="2:2" x14ac:dyDescent="0.2">
      <c r="B76" s="50"/>
    </row>
    <row r="77" spans="2:2" x14ac:dyDescent="0.2">
      <c r="B77" s="50"/>
    </row>
    <row r="78" spans="2:2" x14ac:dyDescent="0.2">
      <c r="B78" s="50"/>
    </row>
    <row r="79" spans="2:2" x14ac:dyDescent="0.2">
      <c r="B79" s="50"/>
    </row>
    <row r="80" spans="2:2" x14ac:dyDescent="0.2">
      <c r="B80" s="50"/>
    </row>
    <row r="81" spans="2:2" x14ac:dyDescent="0.2">
      <c r="B81" s="50"/>
    </row>
    <row r="82" spans="2:2" x14ac:dyDescent="0.2">
      <c r="B82" s="50"/>
    </row>
    <row r="83" spans="2:2" x14ac:dyDescent="0.2">
      <c r="B83" s="50"/>
    </row>
    <row r="84" spans="2:2" x14ac:dyDescent="0.2">
      <c r="B84" s="50"/>
    </row>
    <row r="85" spans="2:2" x14ac:dyDescent="0.2">
      <c r="B85" s="50"/>
    </row>
    <row r="86" spans="2:2" x14ac:dyDescent="0.2">
      <c r="B86" s="50"/>
    </row>
    <row r="87" spans="2:2" x14ac:dyDescent="0.2">
      <c r="B87" s="50"/>
    </row>
    <row r="88" spans="2:2" x14ac:dyDescent="0.2">
      <c r="B88" s="50"/>
    </row>
    <row r="89" spans="2:2" x14ac:dyDescent="0.2">
      <c r="B89" s="50"/>
    </row>
    <row r="90" spans="2:2" x14ac:dyDescent="0.2">
      <c r="B90" s="50"/>
    </row>
    <row r="91" spans="2:2" x14ac:dyDescent="0.2">
      <c r="B91" s="50"/>
    </row>
    <row r="92" spans="2:2" x14ac:dyDescent="0.2">
      <c r="B92" s="50"/>
    </row>
    <row r="93" spans="2:2" x14ac:dyDescent="0.2">
      <c r="B93" s="50"/>
    </row>
    <row r="94" spans="2:2" x14ac:dyDescent="0.2">
      <c r="B94" s="50"/>
    </row>
    <row r="95" spans="2:2" x14ac:dyDescent="0.2">
      <c r="B95" s="50"/>
    </row>
    <row r="96" spans="2:2" x14ac:dyDescent="0.2">
      <c r="B96" s="50"/>
    </row>
    <row r="97" spans="2:2" x14ac:dyDescent="0.2">
      <c r="B97" s="50"/>
    </row>
    <row r="98" spans="2:2" x14ac:dyDescent="0.2">
      <c r="B98" s="50"/>
    </row>
    <row r="99" spans="2:2" x14ac:dyDescent="0.2">
      <c r="B99" s="50"/>
    </row>
    <row r="100" spans="2:2" x14ac:dyDescent="0.2">
      <c r="B100" s="50"/>
    </row>
    <row r="101" spans="2:2" x14ac:dyDescent="0.2">
      <c r="B101" s="50"/>
    </row>
    <row r="102" spans="2:2" x14ac:dyDescent="0.2">
      <c r="B102" s="50"/>
    </row>
    <row r="103" spans="2:2" x14ac:dyDescent="0.2">
      <c r="B103" s="50"/>
    </row>
    <row r="104" spans="2:2" x14ac:dyDescent="0.2">
      <c r="B104" s="50"/>
    </row>
    <row r="105" spans="2:2" x14ac:dyDescent="0.2">
      <c r="B105" s="50"/>
    </row>
    <row r="106" spans="2:2" x14ac:dyDescent="0.2">
      <c r="B106" s="50"/>
    </row>
    <row r="107" spans="2:2" x14ac:dyDescent="0.2">
      <c r="B107" s="50"/>
    </row>
    <row r="108" spans="2:2" x14ac:dyDescent="0.2">
      <c r="B108" s="50"/>
    </row>
    <row r="109" spans="2:2" x14ac:dyDescent="0.2">
      <c r="B109" s="50"/>
    </row>
    <row r="110" spans="2:2" x14ac:dyDescent="0.2">
      <c r="B110" s="50"/>
    </row>
    <row r="111" spans="2:2" x14ac:dyDescent="0.2">
      <c r="B111" s="50"/>
    </row>
    <row r="112" spans="2:2" x14ac:dyDescent="0.2">
      <c r="B112" s="50"/>
    </row>
    <row r="113" spans="2:2" x14ac:dyDescent="0.2">
      <c r="B113" s="50"/>
    </row>
    <row r="114" spans="2:2" x14ac:dyDescent="0.2">
      <c r="B114" s="50"/>
    </row>
    <row r="115" spans="2:2" x14ac:dyDescent="0.2">
      <c r="B115" s="50"/>
    </row>
    <row r="116" spans="2:2" x14ac:dyDescent="0.2">
      <c r="B116" s="50"/>
    </row>
    <row r="117" spans="2:2" x14ac:dyDescent="0.2">
      <c r="B117" s="50"/>
    </row>
    <row r="118" spans="2:2" x14ac:dyDescent="0.2">
      <c r="B118" s="50"/>
    </row>
    <row r="119" spans="2:2" x14ac:dyDescent="0.2">
      <c r="B119" s="50"/>
    </row>
    <row r="120" spans="2:2" x14ac:dyDescent="0.2">
      <c r="B120" s="50"/>
    </row>
    <row r="121" spans="2:2" x14ac:dyDescent="0.2">
      <c r="B121" s="50"/>
    </row>
    <row r="122" spans="2:2" x14ac:dyDescent="0.2">
      <c r="B122" s="50"/>
    </row>
    <row r="123" spans="2:2" x14ac:dyDescent="0.2">
      <c r="B123" s="50"/>
    </row>
    <row r="124" spans="2:2" x14ac:dyDescent="0.2">
      <c r="B124" s="50"/>
    </row>
    <row r="125" spans="2:2" x14ac:dyDescent="0.2">
      <c r="B125" s="50"/>
    </row>
    <row r="126" spans="2:2" x14ac:dyDescent="0.2">
      <c r="B126" s="50"/>
    </row>
    <row r="127" spans="2:2" x14ac:dyDescent="0.2">
      <c r="B127" s="50"/>
    </row>
    <row r="128" spans="2:2" x14ac:dyDescent="0.2">
      <c r="B128" s="50"/>
    </row>
    <row r="129" spans="2:2" x14ac:dyDescent="0.2">
      <c r="B129" s="50"/>
    </row>
    <row r="130" spans="2:2" x14ac:dyDescent="0.2">
      <c r="B130" s="50"/>
    </row>
    <row r="131" spans="2:2" x14ac:dyDescent="0.2">
      <c r="B131" s="50"/>
    </row>
    <row r="132" spans="2:2" x14ac:dyDescent="0.2">
      <c r="B132" s="50"/>
    </row>
    <row r="133" spans="2:2" x14ac:dyDescent="0.2">
      <c r="B133" s="50"/>
    </row>
    <row r="134" spans="2:2" x14ac:dyDescent="0.2">
      <c r="B134" s="50"/>
    </row>
    <row r="135" spans="2:2" x14ac:dyDescent="0.2">
      <c r="B135" s="50"/>
    </row>
    <row r="136" spans="2:2" x14ac:dyDescent="0.2">
      <c r="B136" s="50"/>
    </row>
    <row r="137" spans="2:2" x14ac:dyDescent="0.2">
      <c r="B137" s="50"/>
    </row>
    <row r="138" spans="2:2" x14ac:dyDescent="0.2">
      <c r="B138" s="50"/>
    </row>
    <row r="139" spans="2:2" x14ac:dyDescent="0.2">
      <c r="B139" s="50"/>
    </row>
    <row r="140" spans="2:2" x14ac:dyDescent="0.2">
      <c r="B140" s="50"/>
    </row>
    <row r="141" spans="2:2" x14ac:dyDescent="0.2">
      <c r="B141" s="50"/>
    </row>
    <row r="142" spans="2:2" x14ac:dyDescent="0.2">
      <c r="B142" s="50"/>
    </row>
    <row r="143" spans="2:2" x14ac:dyDescent="0.2">
      <c r="B143" s="50"/>
    </row>
    <row r="144" spans="2:2" x14ac:dyDescent="0.2">
      <c r="B144" s="50"/>
    </row>
    <row r="145" spans="2:2" x14ac:dyDescent="0.2">
      <c r="B145" s="50"/>
    </row>
    <row r="146" spans="2:2" x14ac:dyDescent="0.2">
      <c r="B146" s="50"/>
    </row>
    <row r="147" spans="2:2" x14ac:dyDescent="0.2">
      <c r="B147" s="50"/>
    </row>
    <row r="148" spans="2:2" x14ac:dyDescent="0.2">
      <c r="B148" s="50"/>
    </row>
    <row r="149" spans="2:2" x14ac:dyDescent="0.2">
      <c r="B149" s="50"/>
    </row>
    <row r="150" spans="2:2" x14ac:dyDescent="0.2">
      <c r="B150" s="50"/>
    </row>
    <row r="151" spans="2:2" x14ac:dyDescent="0.2">
      <c r="B151" s="50"/>
    </row>
    <row r="152" spans="2:2" x14ac:dyDescent="0.2">
      <c r="B152" s="50"/>
    </row>
    <row r="153" spans="2:2" x14ac:dyDescent="0.2">
      <c r="B153" s="50"/>
    </row>
    <row r="154" spans="2:2" x14ac:dyDescent="0.2">
      <c r="B154" s="50"/>
    </row>
    <row r="155" spans="2:2" x14ac:dyDescent="0.2">
      <c r="B155" s="50"/>
    </row>
    <row r="156" spans="2:2" x14ac:dyDescent="0.2">
      <c r="B156" s="50"/>
    </row>
    <row r="157" spans="2:2" x14ac:dyDescent="0.2">
      <c r="B157" s="50"/>
    </row>
    <row r="158" spans="2:2" x14ac:dyDescent="0.2">
      <c r="B158" s="50"/>
    </row>
    <row r="159" spans="2:2" x14ac:dyDescent="0.2">
      <c r="B159" s="50"/>
    </row>
    <row r="160" spans="2:2" x14ac:dyDescent="0.2">
      <c r="B160" s="50"/>
    </row>
    <row r="161" spans="2:2" x14ac:dyDescent="0.2">
      <c r="B161" s="50"/>
    </row>
    <row r="162" spans="2:2" x14ac:dyDescent="0.2">
      <c r="B162" s="50"/>
    </row>
    <row r="163" spans="2:2" x14ac:dyDescent="0.2">
      <c r="B163" s="50"/>
    </row>
    <row r="164" spans="2:2" x14ac:dyDescent="0.2">
      <c r="B164" s="50"/>
    </row>
    <row r="165" spans="2:2" x14ac:dyDescent="0.2">
      <c r="B165" s="50"/>
    </row>
    <row r="166" spans="2:2" x14ac:dyDescent="0.2">
      <c r="B166" s="50"/>
    </row>
    <row r="167" spans="2:2" x14ac:dyDescent="0.2">
      <c r="B167" s="50"/>
    </row>
    <row r="168" spans="2:2" x14ac:dyDescent="0.2">
      <c r="B168" s="50"/>
    </row>
    <row r="169" spans="2:2" x14ac:dyDescent="0.2">
      <c r="B169" s="50"/>
    </row>
    <row r="170" spans="2:2" x14ac:dyDescent="0.2">
      <c r="B170" s="50"/>
    </row>
    <row r="171" spans="2:2" x14ac:dyDescent="0.2">
      <c r="B171" s="50"/>
    </row>
    <row r="172" spans="2:2" x14ac:dyDescent="0.2">
      <c r="B172" s="50"/>
    </row>
    <row r="173" spans="2:2" x14ac:dyDescent="0.2">
      <c r="B173" s="50"/>
    </row>
    <row r="174" spans="2:2" x14ac:dyDescent="0.2">
      <c r="B174" s="50"/>
    </row>
    <row r="175" spans="2:2" x14ac:dyDescent="0.2">
      <c r="B175" s="50"/>
    </row>
    <row r="176" spans="2:2" x14ac:dyDescent="0.2">
      <c r="B176" s="50"/>
    </row>
    <row r="177" spans="2:2" x14ac:dyDescent="0.2">
      <c r="B177" s="50"/>
    </row>
    <row r="178" spans="2:2" x14ac:dyDescent="0.2">
      <c r="B178" s="50"/>
    </row>
    <row r="179" spans="2:2" x14ac:dyDescent="0.2">
      <c r="B179" s="50"/>
    </row>
    <row r="180" spans="2:2" x14ac:dyDescent="0.2">
      <c r="B180" s="50"/>
    </row>
    <row r="181" spans="2:2" x14ac:dyDescent="0.2">
      <c r="B181" s="50"/>
    </row>
    <row r="182" spans="2:2" x14ac:dyDescent="0.2">
      <c r="B182" s="50"/>
    </row>
    <row r="183" spans="2:2" x14ac:dyDescent="0.2">
      <c r="B183" s="50"/>
    </row>
    <row r="184" spans="2:2" x14ac:dyDescent="0.2">
      <c r="B184" s="50"/>
    </row>
    <row r="185" spans="2:2" x14ac:dyDescent="0.2">
      <c r="B185" s="50"/>
    </row>
    <row r="186" spans="2:2" x14ac:dyDescent="0.2">
      <c r="B186" s="50"/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9" orientation="portrait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3"/>
  <sheetViews>
    <sheetView workbookViewId="0">
      <pane xSplit="3" ySplit="8" topLeftCell="D27" activePane="bottomRight" state="frozen"/>
      <selection activeCell="E74" sqref="E74"/>
      <selection pane="topRight" activeCell="E74" sqref="E74"/>
      <selection pane="bottomLeft" activeCell="E74" sqref="E74"/>
      <selection pane="bottomRight" activeCell="D10" sqref="D10:D39"/>
    </sheetView>
  </sheetViews>
  <sheetFormatPr defaultRowHeight="12.75" x14ac:dyDescent="0.2"/>
  <cols>
    <col min="2" max="2" width="15.7109375" customWidth="1"/>
    <col min="4" max="4" width="22.85546875" style="72" customWidth="1"/>
    <col min="5" max="5" width="16.42578125" bestFit="1" customWidth="1"/>
    <col min="6" max="6" width="17.5703125" customWidth="1"/>
    <col min="7" max="7" width="16.42578125" bestFit="1" customWidth="1"/>
    <col min="12" max="12" width="23" customWidth="1"/>
  </cols>
  <sheetData>
    <row r="1" spans="2:56" x14ac:dyDescent="0.2">
      <c r="B1" t="s">
        <v>0</v>
      </c>
      <c r="G1" s="73" t="s">
        <v>30</v>
      </c>
    </row>
    <row r="2" spans="2:56" x14ac:dyDescent="0.2">
      <c r="B2" s="42" t="s">
        <v>243</v>
      </c>
      <c r="C2" s="35"/>
      <c r="D2" s="74"/>
      <c r="E2" s="336"/>
      <c r="F2" s="336"/>
      <c r="G2" s="336"/>
      <c r="H2" s="200"/>
    </row>
    <row r="3" spans="2:56" x14ac:dyDescent="0.2">
      <c r="B3" t="s">
        <v>0</v>
      </c>
      <c r="C3" s="35"/>
      <c r="D3" s="74"/>
      <c r="E3" s="336"/>
      <c r="F3" s="336"/>
      <c r="G3" s="336"/>
      <c r="H3" s="200"/>
    </row>
    <row r="4" spans="2:56" x14ac:dyDescent="0.2">
      <c r="B4" s="42" t="str">
        <f>+'GGR1'!B4</f>
        <v xml:space="preserve">           FOR  THE  MONTH  ENDED :      </v>
      </c>
      <c r="C4" s="35"/>
      <c r="D4" s="74"/>
      <c r="E4" s="336"/>
      <c r="F4" s="343"/>
      <c r="G4" s="336"/>
      <c r="H4" s="200"/>
    </row>
    <row r="5" spans="2:56" x14ac:dyDescent="0.2">
      <c r="D5"/>
    </row>
    <row r="6" spans="2:56" ht="19.5" customHeight="1" x14ac:dyDescent="0.2">
      <c r="B6" s="45"/>
      <c r="C6" s="45"/>
      <c r="D6" s="333" t="s">
        <v>31</v>
      </c>
      <c r="E6" s="45"/>
      <c r="F6" s="45"/>
      <c r="G6" s="75"/>
    </row>
    <row r="7" spans="2:56" ht="17.25" customHeight="1" x14ac:dyDescent="0.2">
      <c r="B7" s="399" t="s">
        <v>26</v>
      </c>
      <c r="C7" s="51"/>
      <c r="D7" s="81" t="s">
        <v>32</v>
      </c>
      <c r="E7" s="51"/>
      <c r="F7" s="51" t="s">
        <v>33</v>
      </c>
      <c r="G7" s="51"/>
    </row>
    <row r="8" spans="2:56" ht="18.75" customHeight="1" x14ac:dyDescent="0.2">
      <c r="B8" s="77"/>
      <c r="C8" s="78"/>
      <c r="D8" s="334" t="s">
        <v>34</v>
      </c>
      <c r="E8" s="78"/>
      <c r="F8" s="78"/>
      <c r="G8" s="78"/>
      <c r="H8" s="53"/>
      <c r="I8" s="53"/>
      <c r="J8" s="53"/>
      <c r="K8" s="53"/>
      <c r="L8" s="53"/>
      <c r="M8" s="53">
        <v>-1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</row>
    <row r="9" spans="2:56" ht="15" customHeight="1" x14ac:dyDescent="0.2">
      <c r="B9" s="79" t="s">
        <v>0</v>
      </c>
      <c r="C9" s="80"/>
      <c r="D9" s="316"/>
      <c r="E9" s="82"/>
      <c r="F9" s="80"/>
      <c r="G9" s="8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</row>
    <row r="10" spans="2:56" ht="24" customHeight="1" x14ac:dyDescent="0.2">
      <c r="B10" s="50">
        <f>'GGR1'!B9</f>
        <v>43344</v>
      </c>
      <c r="C10" s="80"/>
      <c r="D10" s="400">
        <v>7054087</v>
      </c>
      <c r="E10" s="81"/>
      <c r="F10" s="305">
        <f>SUM(D10:E10)</f>
        <v>7054087</v>
      </c>
      <c r="G10" s="8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</row>
    <row r="11" spans="2:56" ht="24" customHeight="1" x14ac:dyDescent="0.2">
      <c r="B11" s="50">
        <f>B10+1</f>
        <v>43345</v>
      </c>
      <c r="C11" s="83"/>
      <c r="D11" s="400">
        <v>6101862.75</v>
      </c>
      <c r="E11" s="83"/>
      <c r="F11" s="305">
        <f>SUM(D11:E11)</f>
        <v>6101862.75</v>
      </c>
      <c r="G11" s="8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</row>
    <row r="12" spans="2:56" ht="24" customHeight="1" x14ac:dyDescent="0.2">
      <c r="B12" s="50">
        <f t="shared" ref="B12:B39" si="0">B11+1</f>
        <v>43346</v>
      </c>
      <c r="C12" s="83"/>
      <c r="D12" s="400">
        <v>6418074.75</v>
      </c>
      <c r="E12" s="83"/>
      <c r="F12" s="305">
        <f t="shared" ref="F12:F41" si="1">SUM(D12:E12)</f>
        <v>6418074.75</v>
      </c>
      <c r="G12" s="8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2:56" ht="24" customHeight="1" x14ac:dyDescent="0.2">
      <c r="B13" s="50">
        <f t="shared" si="0"/>
        <v>43347</v>
      </c>
      <c r="C13" s="55"/>
      <c r="D13" s="400">
        <v>5966806.75</v>
      </c>
      <c r="E13" s="53"/>
      <c r="F13" s="305">
        <f t="shared" si="1"/>
        <v>5966806.75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2:56" ht="24" customHeight="1" x14ac:dyDescent="0.2">
      <c r="B14" s="50">
        <f t="shared" si="0"/>
        <v>43348</v>
      </c>
      <c r="C14" s="55"/>
      <c r="D14" s="400">
        <v>6485457</v>
      </c>
      <c r="E14" s="53"/>
      <c r="F14" s="305">
        <f t="shared" si="1"/>
        <v>6485457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2:56" ht="24" customHeight="1" x14ac:dyDescent="0.2">
      <c r="B15" s="50">
        <f t="shared" si="0"/>
        <v>43349</v>
      </c>
      <c r="C15" s="55"/>
      <c r="D15" s="400">
        <v>6753728</v>
      </c>
      <c r="E15" s="53"/>
      <c r="F15" s="305">
        <f t="shared" si="1"/>
        <v>6753728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2:56" ht="24" customHeight="1" x14ac:dyDescent="0.2">
      <c r="B16" s="50">
        <f t="shared" si="0"/>
        <v>43350</v>
      </c>
      <c r="C16" s="55"/>
      <c r="D16" s="400">
        <v>8244133</v>
      </c>
      <c r="E16" s="53"/>
      <c r="F16" s="305">
        <f t="shared" si="1"/>
        <v>8244133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2:56" ht="24" customHeight="1" x14ac:dyDescent="0.2">
      <c r="B17" s="50">
        <f t="shared" si="0"/>
        <v>43351</v>
      </c>
      <c r="C17" s="55"/>
      <c r="D17" s="400">
        <v>7615622.5</v>
      </c>
      <c r="E17" s="53"/>
      <c r="F17" s="305">
        <f t="shared" si="1"/>
        <v>7615622.5</v>
      </c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2:56" ht="24" customHeight="1" x14ac:dyDescent="0.2">
      <c r="B18" s="50">
        <f t="shared" si="0"/>
        <v>43352</v>
      </c>
      <c r="C18" s="86"/>
      <c r="D18" s="400">
        <v>7638793</v>
      </c>
      <c r="F18" s="305">
        <f t="shared" si="1"/>
        <v>7638793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2:56" ht="24" customHeight="1" x14ac:dyDescent="0.2">
      <c r="B19" s="50">
        <f t="shared" si="0"/>
        <v>43353</v>
      </c>
      <c r="C19" s="55"/>
      <c r="D19" s="400">
        <v>6424414</v>
      </c>
      <c r="E19" s="53"/>
      <c r="F19" s="305">
        <f t="shared" si="1"/>
        <v>6424414</v>
      </c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2:56" ht="24" customHeight="1" x14ac:dyDescent="0.2">
      <c r="B20" s="50">
        <f t="shared" si="0"/>
        <v>43354</v>
      </c>
      <c r="C20" s="55"/>
      <c r="D20" s="400">
        <v>6614489.5</v>
      </c>
      <c r="E20" s="53"/>
      <c r="F20" s="305">
        <f t="shared" si="1"/>
        <v>6614489.5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2:56" ht="24" customHeight="1" x14ac:dyDescent="0.2">
      <c r="B21" s="50">
        <f t="shared" si="0"/>
        <v>43355</v>
      </c>
      <c r="C21" s="55"/>
      <c r="D21" s="400">
        <v>6758529.75</v>
      </c>
      <c r="E21" s="53"/>
      <c r="F21" s="305">
        <f t="shared" si="1"/>
        <v>6758529.75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2:56" ht="24" customHeight="1" x14ac:dyDescent="0.2">
      <c r="B22" s="50">
        <f t="shared" si="0"/>
        <v>43356</v>
      </c>
      <c r="C22" s="55"/>
      <c r="D22" s="400">
        <v>7028095</v>
      </c>
      <c r="E22" s="53"/>
      <c r="F22" s="305">
        <f t="shared" si="1"/>
        <v>7028095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2:56" ht="24" customHeight="1" x14ac:dyDescent="0.2">
      <c r="B23" s="50">
        <f t="shared" si="0"/>
        <v>43357</v>
      </c>
      <c r="C23" s="55"/>
      <c r="D23" s="400">
        <v>7419968</v>
      </c>
      <c r="E23" s="53"/>
      <c r="F23" s="305">
        <f t="shared" si="1"/>
        <v>7419968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2:56" ht="24" customHeight="1" x14ac:dyDescent="0.2">
      <c r="B24" s="50">
        <f t="shared" si="0"/>
        <v>43358</v>
      </c>
      <c r="C24" s="55"/>
      <c r="D24" s="400">
        <v>7610209.25</v>
      </c>
      <c r="E24" s="53"/>
      <c r="F24" s="305">
        <f t="shared" si="1"/>
        <v>7610209.25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2:56" ht="24" customHeight="1" x14ac:dyDescent="0.2">
      <c r="B25" s="50">
        <f t="shared" si="0"/>
        <v>43359</v>
      </c>
      <c r="C25" s="55"/>
      <c r="D25" s="400">
        <v>7113074.5</v>
      </c>
      <c r="E25" s="53"/>
      <c r="F25" s="305">
        <f t="shared" si="1"/>
        <v>7113074.5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2:56" ht="24" customHeight="1" x14ac:dyDescent="0.2">
      <c r="B26" s="50">
        <f t="shared" si="0"/>
        <v>43360</v>
      </c>
      <c r="C26" s="55"/>
      <c r="D26" s="400">
        <v>5811456.5</v>
      </c>
      <c r="E26" s="53"/>
      <c r="F26" s="305">
        <f t="shared" si="1"/>
        <v>5811456.5</v>
      </c>
      <c r="G26" s="53"/>
      <c r="H26" s="53"/>
      <c r="I26" s="159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2:56" ht="24" customHeight="1" x14ac:dyDescent="0.2">
      <c r="B27" s="50">
        <f t="shared" si="0"/>
        <v>43361</v>
      </c>
      <c r="C27" s="55"/>
      <c r="D27" s="400">
        <v>5919498.5</v>
      </c>
      <c r="E27" s="53"/>
      <c r="F27" s="305">
        <f t="shared" si="1"/>
        <v>5919498.5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2:56" ht="24" customHeight="1" x14ac:dyDescent="0.2">
      <c r="B28" s="50">
        <f t="shared" si="0"/>
        <v>43362</v>
      </c>
      <c r="C28" s="55"/>
      <c r="D28" s="400">
        <v>5654583.5</v>
      </c>
      <c r="E28" s="53"/>
      <c r="F28" s="305">
        <f t="shared" si="1"/>
        <v>5654583.5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2:56" ht="24" customHeight="1" x14ac:dyDescent="0.2">
      <c r="B29" s="50">
        <f t="shared" si="0"/>
        <v>43363</v>
      </c>
      <c r="C29" s="55"/>
      <c r="D29" s="400">
        <v>6459938.5</v>
      </c>
      <c r="E29" s="53"/>
      <c r="F29" s="305">
        <f t="shared" si="1"/>
        <v>6459938.5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:56" ht="24" customHeight="1" x14ac:dyDescent="0.2">
      <c r="B30" s="50">
        <f t="shared" si="0"/>
        <v>43364</v>
      </c>
      <c r="C30" s="55"/>
      <c r="D30" s="400">
        <v>7936053.75</v>
      </c>
      <c r="E30" s="53"/>
      <c r="F30" s="305">
        <f t="shared" si="1"/>
        <v>7936053.75</v>
      </c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2:56" ht="24" customHeight="1" x14ac:dyDescent="0.2">
      <c r="B31" s="50">
        <f t="shared" si="0"/>
        <v>43365</v>
      </c>
      <c r="C31" s="55"/>
      <c r="D31" s="400">
        <v>8361925.25</v>
      </c>
      <c r="E31" s="53"/>
      <c r="F31" s="305">
        <f t="shared" si="1"/>
        <v>8361925.25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2:56" ht="24" customHeight="1" x14ac:dyDescent="0.2">
      <c r="B32" s="50">
        <f t="shared" si="0"/>
        <v>43366</v>
      </c>
      <c r="C32" s="55"/>
      <c r="D32" s="400">
        <v>6860970.75</v>
      </c>
      <c r="E32" s="53"/>
      <c r="F32" s="305">
        <f t="shared" si="1"/>
        <v>6860970.75</v>
      </c>
      <c r="G32" s="53"/>
      <c r="H32" s="53"/>
      <c r="I32" s="159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2:56" ht="24" customHeight="1" x14ac:dyDescent="0.2">
      <c r="B33" s="50">
        <f t="shared" si="0"/>
        <v>43367</v>
      </c>
      <c r="C33" s="55"/>
      <c r="D33" s="400">
        <v>6033605.5</v>
      </c>
      <c r="E33" s="53"/>
      <c r="F33" s="305">
        <f t="shared" si="1"/>
        <v>6033605.5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2:56" ht="24" customHeight="1" x14ac:dyDescent="0.2">
      <c r="B34" s="50">
        <f t="shared" si="0"/>
        <v>43368</v>
      </c>
      <c r="C34" s="55"/>
      <c r="D34" s="400">
        <v>6223229.5</v>
      </c>
      <c r="E34" s="53"/>
      <c r="F34" s="305">
        <f t="shared" si="1"/>
        <v>6223229.5</v>
      </c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2:56" ht="24" customHeight="1" x14ac:dyDescent="0.2">
      <c r="B35" s="50">
        <f t="shared" si="0"/>
        <v>43369</v>
      </c>
      <c r="C35" s="55"/>
      <c r="D35" s="400">
        <v>7029149.5</v>
      </c>
      <c r="E35" s="53"/>
      <c r="F35" s="305">
        <f t="shared" si="1"/>
        <v>7029149.5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2:56" ht="24" customHeight="1" x14ac:dyDescent="0.2">
      <c r="B36" s="50">
        <f t="shared" si="0"/>
        <v>43370</v>
      </c>
      <c r="C36" s="55"/>
      <c r="D36" s="400">
        <v>6802296</v>
      </c>
      <c r="E36" s="53"/>
      <c r="F36" s="305">
        <f t="shared" si="1"/>
        <v>6802296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2:56" ht="24" customHeight="1" x14ac:dyDescent="0.2">
      <c r="B37" s="50">
        <f t="shared" si="0"/>
        <v>43371</v>
      </c>
      <c r="C37" s="55"/>
      <c r="D37" s="400">
        <v>8987827.75</v>
      </c>
      <c r="E37" s="53"/>
      <c r="F37" s="305">
        <f t="shared" si="1"/>
        <v>8987827.75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2:56" ht="24" customHeight="1" x14ac:dyDescent="0.2">
      <c r="B38" s="50">
        <f t="shared" si="0"/>
        <v>43372</v>
      </c>
      <c r="C38" s="55"/>
      <c r="D38" s="400">
        <v>7795097.25</v>
      </c>
      <c r="E38" s="53"/>
      <c r="F38" s="305">
        <f t="shared" si="1"/>
        <v>7795097.25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2:56" ht="24" customHeight="1" x14ac:dyDescent="0.2">
      <c r="B39" s="50">
        <f t="shared" si="0"/>
        <v>43373</v>
      </c>
      <c r="C39" s="55"/>
      <c r="D39" s="400">
        <v>7564389</v>
      </c>
      <c r="E39" s="53"/>
      <c r="F39" s="305">
        <f>SUM(D39:E39)</f>
        <v>7564389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</row>
    <row r="40" spans="2:56" ht="24" customHeight="1" thickBot="1" x14ac:dyDescent="0.25">
      <c r="B40" s="50"/>
      <c r="C40" s="55"/>
      <c r="D40" s="401"/>
      <c r="E40" s="53"/>
      <c r="F40" s="305">
        <f>SUM(D40:E40)</f>
        <v>0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</row>
    <row r="41" spans="2:56" ht="24.95" customHeight="1" thickBot="1" x14ac:dyDescent="0.25">
      <c r="B41" s="394" t="s">
        <v>42</v>
      </c>
      <c r="C41" s="87"/>
      <c r="D41" s="88"/>
      <c r="E41" s="88"/>
      <c r="F41" s="305">
        <f t="shared" si="1"/>
        <v>0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</row>
    <row r="42" spans="2:56" ht="17.25" customHeight="1" x14ac:dyDescent="0.2">
      <c r="B42" s="370"/>
      <c r="C42" s="55"/>
      <c r="D42" s="89"/>
      <c r="E42" s="53"/>
      <c r="F42" s="8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2:56" ht="9.9499999999999993" customHeight="1" x14ac:dyDescent="0.2">
      <c r="B43" s="64"/>
      <c r="C43" s="90"/>
      <c r="D43" s="91"/>
      <c r="E43" s="92"/>
      <c r="F43" s="64"/>
      <c r="G43" s="64"/>
    </row>
    <row r="44" spans="2:56" ht="15" x14ac:dyDescent="0.25">
      <c r="B44" s="93" t="s">
        <v>28</v>
      </c>
      <c r="C44" s="94"/>
      <c r="D44" s="95">
        <f>SUM(D9:D42)</f>
        <v>208687366</v>
      </c>
      <c r="E44" s="95"/>
      <c r="F44" s="482">
        <f>SUM(F9:F42)</f>
        <v>208687366</v>
      </c>
      <c r="G44" s="97"/>
    </row>
    <row r="45" spans="2:56" ht="9.9499999999999993" customHeight="1" x14ac:dyDescent="0.2">
      <c r="B45" s="44"/>
      <c r="C45" s="98"/>
      <c r="D45" s="99"/>
      <c r="E45" s="44"/>
      <c r="F45" s="44"/>
      <c r="G45" s="44"/>
    </row>
    <row r="46" spans="2:56" x14ac:dyDescent="0.2">
      <c r="B46" s="4"/>
      <c r="C46" s="100"/>
      <c r="D46" s="101"/>
      <c r="E46" s="4"/>
      <c r="F46" s="4"/>
      <c r="G46" s="4"/>
    </row>
    <row r="47" spans="2:56" x14ac:dyDescent="0.2">
      <c r="C47" s="102"/>
      <c r="L47" s="40"/>
    </row>
    <row r="48" spans="2:56" x14ac:dyDescent="0.2">
      <c r="L48" s="40"/>
    </row>
    <row r="49" spans="1:12" x14ac:dyDescent="0.2">
      <c r="L49" s="40"/>
    </row>
    <row r="50" spans="1:12" ht="15" x14ac:dyDescent="0.25">
      <c r="B50" s="71" t="s">
        <v>35</v>
      </c>
    </row>
    <row r="51" spans="1:12" x14ac:dyDescent="0.2">
      <c r="L51" s="40"/>
    </row>
    <row r="53" spans="1:12" x14ac:dyDescent="0.2">
      <c r="A53" s="200"/>
    </row>
  </sheetData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82"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C53"/>
  <sheetViews>
    <sheetView workbookViewId="0">
      <pane xSplit="2" ySplit="6" topLeftCell="C31" activePane="bottomRight" state="frozen"/>
      <selection activeCell="E74" sqref="E74"/>
      <selection pane="topRight" activeCell="E74" sqref="E74"/>
      <selection pane="bottomLeft" activeCell="E74" sqref="E74"/>
      <selection pane="bottomRight" activeCell="B9" sqref="B9:B38"/>
    </sheetView>
  </sheetViews>
  <sheetFormatPr defaultRowHeight="12.75" x14ac:dyDescent="0.2"/>
  <cols>
    <col min="1" max="1" width="13" customWidth="1"/>
    <col min="2" max="3" width="20.7109375" style="348" customWidth="1"/>
    <col min="4" max="4" width="15.7109375" customWidth="1"/>
    <col min="5" max="5" width="22.85546875" customWidth="1"/>
    <col min="6" max="6" width="21.7109375" customWidth="1"/>
    <col min="13" max="13" width="23" customWidth="1"/>
  </cols>
  <sheetData>
    <row r="1" spans="1:55" x14ac:dyDescent="0.2">
      <c r="D1" t="s">
        <v>0</v>
      </c>
      <c r="F1" s="73" t="s">
        <v>36</v>
      </c>
    </row>
    <row r="2" spans="1:55" ht="28.9" customHeight="1" x14ac:dyDescent="0.2">
      <c r="A2" s="42" t="s">
        <v>37</v>
      </c>
      <c r="B2" s="349"/>
      <c r="C2" s="349"/>
      <c r="D2" s="35"/>
      <c r="E2" s="35"/>
      <c r="F2" s="336"/>
      <c r="G2" s="200"/>
      <c r="H2" s="200"/>
      <c r="I2" s="200"/>
    </row>
    <row r="3" spans="1:55" ht="21.75" customHeight="1" x14ac:dyDescent="0.2">
      <c r="A3" s="42" t="str">
        <f>+'GGR1'!B4</f>
        <v xml:space="preserve">           FOR  THE  MONTH  ENDED :      </v>
      </c>
      <c r="B3" s="349"/>
      <c r="C3" s="349"/>
      <c r="D3" s="35"/>
      <c r="E3" s="35"/>
      <c r="F3" s="336"/>
      <c r="G3" s="200"/>
      <c r="H3" s="200"/>
      <c r="I3" s="200"/>
      <c r="N3">
        <v>-1</v>
      </c>
    </row>
    <row r="4" spans="1:55" x14ac:dyDescent="0.2">
      <c r="F4" s="338"/>
      <c r="G4" s="338"/>
      <c r="H4" s="200"/>
      <c r="I4" s="200"/>
    </row>
    <row r="5" spans="1:55" ht="18" customHeight="1" x14ac:dyDescent="0.2">
      <c r="A5" s="45"/>
      <c r="B5" s="350"/>
      <c r="C5" s="350"/>
      <c r="D5" s="104"/>
      <c r="E5" s="104"/>
      <c r="F5" s="104"/>
    </row>
    <row r="6" spans="1:55" ht="18" customHeight="1" x14ac:dyDescent="0.2">
      <c r="A6" s="399" t="s">
        <v>26</v>
      </c>
      <c r="B6" s="527" t="s">
        <v>38</v>
      </c>
      <c r="C6" s="528"/>
      <c r="D6" s="105"/>
      <c r="E6" s="105" t="s">
        <v>28</v>
      </c>
      <c r="F6" s="105"/>
    </row>
    <row r="7" spans="1:55" ht="18" customHeight="1" x14ac:dyDescent="0.2">
      <c r="A7" s="44"/>
      <c r="B7" s="352" t="s">
        <v>321</v>
      </c>
      <c r="C7" s="352" t="s">
        <v>322</v>
      </c>
      <c r="D7" s="44"/>
      <c r="E7" s="44"/>
      <c r="F7" s="44"/>
    </row>
    <row r="8" spans="1:55" ht="15" customHeight="1" x14ac:dyDescent="0.2">
      <c r="A8" s="4"/>
      <c r="B8" s="353"/>
      <c r="C8" s="353"/>
      <c r="D8" s="4"/>
      <c r="E8" s="53"/>
      <c r="F8" s="4"/>
    </row>
    <row r="9" spans="1:55" ht="24" customHeight="1" x14ac:dyDescent="0.2">
      <c r="A9" s="50">
        <f>'GGR1'!B9</f>
        <v>43344</v>
      </c>
      <c r="B9" s="401">
        <v>28382</v>
      </c>
      <c r="C9" s="401"/>
      <c r="D9" s="4"/>
      <c r="E9" s="493">
        <f>SUM(B9:D9)</f>
        <v>28382</v>
      </c>
      <c r="F9" s="4"/>
    </row>
    <row r="10" spans="1:55" ht="24" customHeight="1" x14ac:dyDescent="0.2">
      <c r="A10" s="50">
        <f>A9+1</f>
        <v>43345</v>
      </c>
      <c r="B10" s="401"/>
      <c r="C10" s="401"/>
      <c r="D10" s="4"/>
      <c r="E10" s="493">
        <f t="shared" ref="E10:E39" si="0">SUM(B10:D10)</f>
        <v>0</v>
      </c>
      <c r="F10" s="4"/>
    </row>
    <row r="11" spans="1:55" ht="24" customHeight="1" x14ac:dyDescent="0.2">
      <c r="A11" s="50">
        <f t="shared" ref="A11:A38" si="1">A10+1</f>
        <v>43346</v>
      </c>
      <c r="B11" s="401"/>
      <c r="C11" s="401"/>
      <c r="D11" s="53"/>
      <c r="E11" s="493">
        <f t="shared" si="0"/>
        <v>0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</row>
    <row r="12" spans="1:55" ht="24" customHeight="1" x14ac:dyDescent="0.2">
      <c r="A12" s="50">
        <f t="shared" si="1"/>
        <v>43347</v>
      </c>
      <c r="B12" s="401"/>
      <c r="C12" s="401"/>
      <c r="D12" s="53"/>
      <c r="E12" s="493">
        <f t="shared" si="0"/>
        <v>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</row>
    <row r="13" spans="1:55" ht="24" customHeight="1" x14ac:dyDescent="0.2">
      <c r="A13" s="50">
        <f t="shared" si="1"/>
        <v>43348</v>
      </c>
      <c r="B13" s="401"/>
      <c r="C13" s="401"/>
      <c r="D13" s="53"/>
      <c r="E13" s="493">
        <f t="shared" si="0"/>
        <v>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</row>
    <row r="14" spans="1:55" ht="24" customHeight="1" x14ac:dyDescent="0.2">
      <c r="A14" s="50">
        <f t="shared" si="1"/>
        <v>43349</v>
      </c>
      <c r="B14" s="401"/>
      <c r="C14" s="401"/>
      <c r="D14" s="53"/>
      <c r="E14" s="493">
        <f t="shared" si="0"/>
        <v>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</row>
    <row r="15" spans="1:55" ht="24" customHeight="1" x14ac:dyDescent="0.2">
      <c r="A15" s="50">
        <f t="shared" si="1"/>
        <v>43350</v>
      </c>
      <c r="B15" s="401"/>
      <c r="C15" s="401"/>
      <c r="D15" s="53"/>
      <c r="E15" s="493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</row>
    <row r="16" spans="1:55" ht="24" customHeight="1" x14ac:dyDescent="0.2">
      <c r="A16" s="50">
        <f t="shared" si="1"/>
        <v>43351</v>
      </c>
      <c r="B16" s="401"/>
      <c r="C16" s="401"/>
      <c r="D16" s="53"/>
      <c r="E16" s="493">
        <f t="shared" si="0"/>
        <v>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</row>
    <row r="17" spans="1:55" ht="24" customHeight="1" x14ac:dyDescent="0.2">
      <c r="A17" s="50">
        <f t="shared" si="1"/>
        <v>43352</v>
      </c>
      <c r="B17" s="401"/>
      <c r="C17" s="401"/>
      <c r="D17" s="53"/>
      <c r="E17" s="493">
        <f t="shared" si="0"/>
        <v>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</row>
    <row r="18" spans="1:55" ht="24" customHeight="1" x14ac:dyDescent="0.2">
      <c r="A18" s="50">
        <f t="shared" si="1"/>
        <v>43353</v>
      </c>
      <c r="B18" s="401"/>
      <c r="C18" s="401"/>
      <c r="D18" s="53"/>
      <c r="E18" s="493">
        <f t="shared" si="0"/>
        <v>0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</row>
    <row r="19" spans="1:55" ht="24" customHeight="1" x14ac:dyDescent="0.2">
      <c r="A19" s="50">
        <f t="shared" si="1"/>
        <v>43354</v>
      </c>
      <c r="B19" s="401"/>
      <c r="C19" s="401"/>
      <c r="D19" s="53"/>
      <c r="E19" s="493">
        <f t="shared" si="0"/>
        <v>0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</row>
    <row r="20" spans="1:55" ht="24" customHeight="1" x14ac:dyDescent="0.2">
      <c r="A20" s="50">
        <f t="shared" si="1"/>
        <v>43355</v>
      </c>
      <c r="B20" s="401">
        <v>21101.9</v>
      </c>
      <c r="C20" s="401"/>
      <c r="D20" s="53"/>
      <c r="E20" s="493">
        <f t="shared" si="0"/>
        <v>21101.9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</row>
    <row r="21" spans="1:55" ht="24" customHeight="1" x14ac:dyDescent="0.2">
      <c r="A21" s="50">
        <f t="shared" si="1"/>
        <v>43356</v>
      </c>
      <c r="B21" s="401"/>
      <c r="C21" s="401"/>
      <c r="D21" s="53"/>
      <c r="E21" s="493">
        <f t="shared" si="0"/>
        <v>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</row>
    <row r="22" spans="1:55" ht="24" customHeight="1" x14ac:dyDescent="0.2">
      <c r="A22" s="50">
        <f t="shared" si="1"/>
        <v>43357</v>
      </c>
      <c r="B22" s="401">
        <v>12581.7</v>
      </c>
      <c r="C22" s="401"/>
      <c r="D22" s="53"/>
      <c r="E22" s="493">
        <f t="shared" si="0"/>
        <v>12581.7</v>
      </c>
      <c r="F22" s="53"/>
      <c r="G22" s="53"/>
      <c r="H22" s="53"/>
      <c r="I22" s="53"/>
      <c r="J22" s="53"/>
      <c r="K22" s="53"/>
      <c r="L22" s="53"/>
      <c r="M22" s="492" t="s">
        <v>320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</row>
    <row r="23" spans="1:55" ht="24" customHeight="1" x14ac:dyDescent="0.2">
      <c r="A23" s="50">
        <f t="shared" si="1"/>
        <v>43358</v>
      </c>
      <c r="B23" s="401"/>
      <c r="C23" s="401"/>
      <c r="D23" s="53"/>
      <c r="E23" s="493">
        <f t="shared" si="0"/>
        <v>0</v>
      </c>
      <c r="F23" s="53"/>
      <c r="G23" s="53"/>
      <c r="H23" s="53"/>
      <c r="I23" s="53"/>
      <c r="J23" s="53"/>
      <c r="K23" s="53"/>
      <c r="L23" s="53"/>
      <c r="M23" s="492" t="s">
        <v>319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</row>
    <row r="24" spans="1:55" ht="24" customHeight="1" x14ac:dyDescent="0.2">
      <c r="A24" s="50">
        <f t="shared" si="1"/>
        <v>43359</v>
      </c>
      <c r="B24" s="401"/>
      <c r="C24" s="401"/>
      <c r="D24" s="53"/>
      <c r="E24" s="493">
        <f t="shared" si="0"/>
        <v>0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</row>
    <row r="25" spans="1:55" ht="24" customHeight="1" x14ac:dyDescent="0.2">
      <c r="A25" s="50">
        <f t="shared" si="1"/>
        <v>43360</v>
      </c>
      <c r="B25" s="401"/>
      <c r="C25" s="401"/>
      <c r="D25" s="53"/>
      <c r="E25" s="493">
        <f t="shared" si="0"/>
        <v>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</row>
    <row r="26" spans="1:55" ht="24" customHeight="1" x14ac:dyDescent="0.2">
      <c r="A26" s="50">
        <f t="shared" si="1"/>
        <v>43361</v>
      </c>
      <c r="B26" s="401"/>
      <c r="C26" s="401"/>
      <c r="D26" s="53"/>
      <c r="E26" s="493">
        <f t="shared" si="0"/>
        <v>0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</row>
    <row r="27" spans="1:55" ht="24" customHeight="1" x14ac:dyDescent="0.2">
      <c r="A27" s="50">
        <f t="shared" si="1"/>
        <v>43362</v>
      </c>
      <c r="B27" s="401"/>
      <c r="C27" s="401"/>
      <c r="D27" s="53"/>
      <c r="E27" s="493">
        <f t="shared" si="0"/>
        <v>0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</row>
    <row r="28" spans="1:55" ht="24" customHeight="1" x14ac:dyDescent="0.2">
      <c r="A28" s="50">
        <f t="shared" si="1"/>
        <v>43363</v>
      </c>
      <c r="B28" s="401">
        <v>10889.2</v>
      </c>
      <c r="C28" s="401"/>
      <c r="D28" s="53"/>
      <c r="E28" s="493">
        <f t="shared" si="0"/>
        <v>10889.2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</row>
    <row r="29" spans="1:55" ht="24" customHeight="1" x14ac:dyDescent="0.2">
      <c r="A29" s="50">
        <f t="shared" si="1"/>
        <v>43364</v>
      </c>
      <c r="B29" s="401">
        <v>7074.6</v>
      </c>
      <c r="C29" s="401"/>
      <c r="D29" s="53"/>
      <c r="E29" s="493">
        <f t="shared" si="0"/>
        <v>7074.6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</row>
    <row r="30" spans="1:55" ht="24" customHeight="1" x14ac:dyDescent="0.2">
      <c r="A30" s="50">
        <f t="shared" si="1"/>
        <v>43365</v>
      </c>
      <c r="B30" s="401"/>
      <c r="C30" s="401"/>
      <c r="D30" s="53"/>
      <c r="E30" s="493">
        <f t="shared" si="0"/>
        <v>0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</row>
    <row r="31" spans="1:55" ht="24" customHeight="1" x14ac:dyDescent="0.2">
      <c r="A31" s="50">
        <f t="shared" si="1"/>
        <v>43366</v>
      </c>
      <c r="B31" s="401"/>
      <c r="C31" s="401"/>
      <c r="D31" s="53"/>
      <c r="E31" s="493">
        <f t="shared" si="0"/>
        <v>0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55" ht="24" customHeight="1" x14ac:dyDescent="0.2">
      <c r="A32" s="50">
        <f t="shared" si="1"/>
        <v>43367</v>
      </c>
      <c r="B32" s="401"/>
      <c r="C32" s="401"/>
      <c r="D32" s="53"/>
      <c r="E32" s="493">
        <f t="shared" si="0"/>
        <v>0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</row>
    <row r="33" spans="1:55" ht="24" customHeight="1" x14ac:dyDescent="0.2">
      <c r="A33" s="50">
        <f t="shared" si="1"/>
        <v>43368</v>
      </c>
      <c r="B33" s="401"/>
      <c r="C33" s="401"/>
      <c r="D33" s="53"/>
      <c r="E33" s="493">
        <f t="shared" si="0"/>
        <v>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</row>
    <row r="34" spans="1:55" ht="24" customHeight="1" x14ac:dyDescent="0.2">
      <c r="A34" s="50">
        <f t="shared" si="1"/>
        <v>43369</v>
      </c>
      <c r="B34" s="401"/>
      <c r="C34" s="401"/>
      <c r="D34" s="53"/>
      <c r="E34" s="493">
        <f t="shared" si="0"/>
        <v>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</row>
    <row r="35" spans="1:55" ht="24" customHeight="1" x14ac:dyDescent="0.2">
      <c r="A35" s="50">
        <f t="shared" si="1"/>
        <v>43370</v>
      </c>
      <c r="B35" s="401">
        <v>11340.6</v>
      </c>
      <c r="C35" s="401"/>
      <c r="D35" s="53"/>
      <c r="E35" s="493">
        <f t="shared" si="0"/>
        <v>11340.6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</row>
    <row r="36" spans="1:55" ht="24" customHeight="1" x14ac:dyDescent="0.2">
      <c r="A36" s="50">
        <f t="shared" si="1"/>
        <v>43371</v>
      </c>
      <c r="B36" s="401"/>
      <c r="C36" s="401"/>
      <c r="D36" s="53"/>
      <c r="E36" s="493">
        <f t="shared" si="0"/>
        <v>0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</row>
    <row r="37" spans="1:55" ht="24" customHeight="1" x14ac:dyDescent="0.2">
      <c r="A37" s="50">
        <f t="shared" si="1"/>
        <v>43372</v>
      </c>
      <c r="B37" s="401">
        <v>8575.5</v>
      </c>
      <c r="C37" s="401"/>
      <c r="D37" s="53"/>
      <c r="E37" s="493">
        <f t="shared" si="0"/>
        <v>8575.5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</row>
    <row r="38" spans="1:55" ht="24" customHeight="1" x14ac:dyDescent="0.2">
      <c r="A38" s="50">
        <f t="shared" si="1"/>
        <v>43373</v>
      </c>
      <c r="B38" s="401"/>
      <c r="C38" s="401"/>
      <c r="D38" s="53"/>
      <c r="E38" s="493">
        <f t="shared" si="0"/>
        <v>0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</row>
    <row r="39" spans="1:55" s="72" customFormat="1" ht="24" customHeight="1" thickBot="1" x14ac:dyDescent="0.25">
      <c r="A39" s="50"/>
      <c r="B39" s="401"/>
      <c r="C39" s="401"/>
      <c r="D39" s="106"/>
      <c r="E39" s="493">
        <f t="shared" si="0"/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</row>
    <row r="40" spans="1:55" ht="24" customHeight="1" thickBot="1" x14ac:dyDescent="0.25">
      <c r="A40" s="394" t="s">
        <v>42</v>
      </c>
      <c r="B40" s="107"/>
      <c r="C40" s="39"/>
      <c r="D40" s="67"/>
      <c r="E40" s="107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</row>
    <row r="41" spans="1:55" ht="24.95" customHeight="1" x14ac:dyDescent="0.2">
      <c r="A41" s="64"/>
      <c r="B41" s="354"/>
      <c r="C41" s="354"/>
      <c r="D41" s="64"/>
      <c r="E41" s="53"/>
      <c r="F41" s="64"/>
    </row>
    <row r="42" spans="1:55" ht="24.95" customHeight="1" x14ac:dyDescent="0.25">
      <c r="A42" s="93" t="s">
        <v>28</v>
      </c>
      <c r="B42" s="355">
        <f>SUM(B9:B40)</f>
        <v>99945.500000000015</v>
      </c>
      <c r="C42" s="355">
        <f>SUM(C9:C40)</f>
        <v>0</v>
      </c>
      <c r="D42" s="109"/>
      <c r="E42" s="521">
        <f>SUM(E9:E40)</f>
        <v>99945.500000000015</v>
      </c>
      <c r="F42" s="97"/>
    </row>
    <row r="43" spans="1:55" ht="24.95" customHeight="1" x14ac:dyDescent="0.2">
      <c r="A43" s="44"/>
      <c r="B43" s="356"/>
      <c r="C43" s="356"/>
      <c r="D43" s="44"/>
      <c r="E43" s="111"/>
      <c r="F43" s="44"/>
    </row>
    <row r="44" spans="1:55" ht="24.95" customHeight="1" x14ac:dyDescent="0.2"/>
    <row r="45" spans="1:55" ht="24.95" customHeight="1" x14ac:dyDescent="0.2"/>
    <row r="46" spans="1:55" ht="24.95" customHeight="1" x14ac:dyDescent="0.2"/>
    <row r="47" spans="1:55" ht="24.95" customHeight="1" x14ac:dyDescent="0.25">
      <c r="A47" s="71" t="s">
        <v>39</v>
      </c>
    </row>
    <row r="53" spans="1:1" x14ac:dyDescent="0.2">
      <c r="A53" s="200"/>
    </row>
  </sheetData>
  <mergeCells count="1">
    <mergeCell ref="B6:C6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7" orientation="portrait" horizontalDpi="1200" verticalDpi="12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D54"/>
  <sheetViews>
    <sheetView workbookViewId="0">
      <pane xSplit="2" ySplit="6" topLeftCell="C28" activePane="bottomRight" state="frozen"/>
      <selection activeCell="E74" sqref="E74"/>
      <selection pane="topRight" activeCell="E74" sqref="E74"/>
      <selection pane="bottomLeft" activeCell="E74" sqref="E74"/>
      <selection pane="bottomRight" activeCell="E9" sqref="E9:E41"/>
    </sheetView>
  </sheetViews>
  <sheetFormatPr defaultRowHeight="12.75" x14ac:dyDescent="0.2"/>
  <cols>
    <col min="2" max="3" width="13.28515625" customWidth="1"/>
    <col min="4" max="4" width="22.85546875" customWidth="1"/>
    <col min="5" max="5" width="20.7109375" style="348" customWidth="1"/>
    <col min="6" max="6" width="21.7109375" style="37" customWidth="1"/>
    <col min="7" max="7" width="16.85546875" customWidth="1"/>
    <col min="8" max="8" width="18.28515625" customWidth="1"/>
    <col min="12" max="12" width="23" customWidth="1"/>
  </cols>
  <sheetData>
    <row r="1" spans="2:56" ht="20.100000000000001" customHeight="1" x14ac:dyDescent="0.2">
      <c r="F1" s="281" t="s">
        <v>40</v>
      </c>
    </row>
    <row r="2" spans="2:56" ht="15" customHeight="1" x14ac:dyDescent="0.2">
      <c r="B2" s="42" t="s">
        <v>213</v>
      </c>
      <c r="C2" s="35"/>
      <c r="D2" s="35"/>
      <c r="E2" s="349"/>
      <c r="F2" s="342"/>
      <c r="G2" s="200"/>
      <c r="H2" s="200"/>
    </row>
    <row r="3" spans="2:56" ht="8.1" customHeight="1" x14ac:dyDescent="0.2">
      <c r="B3" s="35"/>
      <c r="C3" s="35"/>
      <c r="D3" s="35"/>
      <c r="E3" s="349"/>
      <c r="F3" s="342"/>
      <c r="G3" s="200"/>
      <c r="H3" s="200"/>
    </row>
    <row r="4" spans="2:56" ht="15" customHeight="1" x14ac:dyDescent="0.2">
      <c r="B4" s="529" t="str">
        <f>+'GGR1'!B4</f>
        <v xml:space="preserve">           FOR  THE  MONTH  ENDED :      </v>
      </c>
      <c r="C4" s="529"/>
      <c r="D4" s="529"/>
      <c r="E4" s="529"/>
      <c r="F4" s="529"/>
      <c r="G4" s="200"/>
      <c r="H4" s="200"/>
    </row>
    <row r="5" spans="2:56" x14ac:dyDescent="0.2">
      <c r="E5" s="44"/>
    </row>
    <row r="6" spans="2:56" ht="20.100000000000001" customHeight="1" x14ac:dyDescent="0.2">
      <c r="B6" s="399" t="s">
        <v>26</v>
      </c>
      <c r="C6" s="45" t="s">
        <v>41</v>
      </c>
      <c r="D6" s="45"/>
      <c r="E6" s="351" t="s">
        <v>69</v>
      </c>
      <c r="F6" s="112" t="s">
        <v>28</v>
      </c>
    </row>
    <row r="7" spans="2:56" ht="8.1" customHeight="1" x14ac:dyDescent="0.2">
      <c r="B7" s="48"/>
      <c r="C7" s="48"/>
      <c r="D7" s="48"/>
      <c r="E7" s="352"/>
      <c r="F7" s="113"/>
    </row>
    <row r="8" spans="2:56" ht="9.9499999999999993" customHeight="1" x14ac:dyDescent="0.2">
      <c r="B8" s="50"/>
      <c r="C8" s="51"/>
      <c r="D8" s="51"/>
      <c r="E8" s="353"/>
      <c r="F8" s="116"/>
    </row>
    <row r="9" spans="2:56" ht="24.95" customHeight="1" x14ac:dyDescent="0.2">
      <c r="B9" s="50">
        <f>'GGR1'!B9</f>
        <v>43344</v>
      </c>
      <c r="C9" s="51"/>
      <c r="D9" s="51"/>
      <c r="E9" s="509">
        <v>1609919.5099999977</v>
      </c>
      <c r="F9" s="116"/>
      <c r="G9" s="40"/>
      <c r="H9" s="515"/>
    </row>
    <row r="10" spans="2:56" ht="24.95" customHeight="1" x14ac:dyDescent="0.3">
      <c r="B10" s="50">
        <f>B9+1</f>
        <v>43345</v>
      </c>
      <c r="C10" s="117"/>
      <c r="D10" s="117"/>
      <c r="E10" s="509">
        <v>1346332.3599999999</v>
      </c>
      <c r="F10" s="116"/>
      <c r="G10" s="40"/>
      <c r="H10" s="515"/>
      <c r="L10" s="508"/>
    </row>
    <row r="11" spans="2:56" ht="24.95" customHeight="1" x14ac:dyDescent="0.2">
      <c r="B11" s="50">
        <f t="shared" ref="B11:B38" si="0">B10+1</f>
        <v>43346</v>
      </c>
      <c r="C11" s="117"/>
      <c r="D11" s="117"/>
      <c r="E11" s="509">
        <v>946633.06000000099</v>
      </c>
      <c r="F11" s="116"/>
      <c r="G11" s="40"/>
      <c r="H11" s="515"/>
    </row>
    <row r="12" spans="2:56" ht="24.95" customHeight="1" x14ac:dyDescent="0.2">
      <c r="B12" s="50">
        <f t="shared" si="0"/>
        <v>43347</v>
      </c>
      <c r="C12" s="55"/>
      <c r="D12" s="55"/>
      <c r="E12" s="509">
        <v>954615.90000000095</v>
      </c>
      <c r="F12" s="116"/>
      <c r="G12" s="40"/>
      <c r="H12" s="515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</row>
    <row r="13" spans="2:56" ht="24.95" customHeight="1" x14ac:dyDescent="0.2">
      <c r="B13" s="50">
        <f t="shared" si="0"/>
        <v>43348</v>
      </c>
      <c r="C13" s="87"/>
      <c r="D13" s="87"/>
      <c r="E13" s="509">
        <v>978809.70000000147</v>
      </c>
      <c r="F13" s="116"/>
      <c r="G13" s="40"/>
      <c r="H13" s="515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</row>
    <row r="14" spans="2:56" ht="24.95" customHeight="1" x14ac:dyDescent="0.2">
      <c r="B14" s="50">
        <f t="shared" si="0"/>
        <v>43349</v>
      </c>
      <c r="C14" s="55"/>
      <c r="D14" s="55"/>
      <c r="E14" s="509">
        <v>952319.60999999987</v>
      </c>
      <c r="F14" s="116"/>
      <c r="G14" s="40"/>
      <c r="H14" s="515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</row>
    <row r="15" spans="2:56" ht="24.95" customHeight="1" x14ac:dyDescent="0.2">
      <c r="B15" s="50">
        <f t="shared" si="0"/>
        <v>43350</v>
      </c>
      <c r="C15" s="55"/>
      <c r="D15" s="55"/>
      <c r="E15" s="509">
        <v>1433817.9300000006</v>
      </c>
      <c r="F15" s="116"/>
      <c r="G15" s="40"/>
      <c r="H15" s="515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</row>
    <row r="16" spans="2:56" ht="24.95" customHeight="1" x14ac:dyDescent="0.2">
      <c r="B16" s="50">
        <f t="shared" si="0"/>
        <v>43351</v>
      </c>
      <c r="C16" s="55"/>
      <c r="D16" s="55"/>
      <c r="E16" s="509">
        <v>1676346.609999998</v>
      </c>
      <c r="F16" s="116"/>
      <c r="G16" s="40"/>
      <c r="H16" s="51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</row>
    <row r="17" spans="2:56" ht="24.95" customHeight="1" x14ac:dyDescent="0.2">
      <c r="B17" s="50">
        <f t="shared" si="0"/>
        <v>43352</v>
      </c>
      <c r="C17" s="55"/>
      <c r="D17" s="55"/>
      <c r="E17" s="509">
        <v>1469730.5499999996</v>
      </c>
      <c r="F17" s="116"/>
      <c r="G17" s="40"/>
      <c r="H17" s="515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</row>
    <row r="18" spans="2:56" ht="24.95" customHeight="1" x14ac:dyDescent="0.2">
      <c r="B18" s="50">
        <f t="shared" si="0"/>
        <v>43353</v>
      </c>
      <c r="C18" s="55"/>
      <c r="D18" s="55"/>
      <c r="E18" s="509">
        <v>808275.49999999965</v>
      </c>
      <c r="F18" s="116"/>
      <c r="G18" s="40"/>
      <c r="H18" s="515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</row>
    <row r="19" spans="2:56" ht="24.95" customHeight="1" x14ac:dyDescent="0.2">
      <c r="B19" s="50">
        <f t="shared" si="0"/>
        <v>43354</v>
      </c>
      <c r="C19" s="55"/>
      <c r="D19" s="55"/>
      <c r="E19" s="509">
        <v>889100.15999999992</v>
      </c>
      <c r="F19" s="498"/>
      <c r="G19" s="40"/>
      <c r="H19" s="515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</row>
    <row r="20" spans="2:56" ht="24.95" customHeight="1" x14ac:dyDescent="0.2">
      <c r="B20" s="50">
        <f t="shared" si="0"/>
        <v>43355</v>
      </c>
      <c r="C20" s="55"/>
      <c r="D20" s="55"/>
      <c r="E20" s="509">
        <v>965778.26000000094</v>
      </c>
      <c r="F20" s="498"/>
      <c r="G20" s="40"/>
      <c r="H20" s="515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</row>
    <row r="21" spans="2:56" ht="24.95" customHeight="1" x14ac:dyDescent="0.2">
      <c r="B21" s="50">
        <f t="shared" si="0"/>
        <v>43356</v>
      </c>
      <c r="C21" s="55"/>
      <c r="D21" s="55"/>
      <c r="E21" s="509">
        <v>720491.06999999855</v>
      </c>
      <c r="F21" s="498"/>
      <c r="G21" s="40"/>
      <c r="H21" s="51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2:56" ht="24.95" customHeight="1" x14ac:dyDescent="0.2">
      <c r="B22" s="50">
        <f t="shared" si="0"/>
        <v>43357</v>
      </c>
      <c r="C22" s="55"/>
      <c r="D22" s="55"/>
      <c r="E22" s="509">
        <v>1296697.5599999998</v>
      </c>
      <c r="F22" s="116"/>
      <c r="G22" s="40"/>
      <c r="H22" s="515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</row>
    <row r="23" spans="2:56" ht="24.95" customHeight="1" x14ac:dyDescent="0.2">
      <c r="B23" s="50">
        <f t="shared" si="0"/>
        <v>43358</v>
      </c>
      <c r="C23" s="55"/>
      <c r="D23" s="55"/>
      <c r="E23" s="509">
        <v>1501014.9300000016</v>
      </c>
      <c r="F23" s="116"/>
      <c r="G23" s="40"/>
      <c r="H23" s="515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spans="2:56" ht="24.95" customHeight="1" x14ac:dyDescent="0.2">
      <c r="B24" s="50">
        <f t="shared" si="0"/>
        <v>43359</v>
      </c>
      <c r="C24" s="55"/>
      <c r="D24" s="55"/>
      <c r="E24" s="509">
        <v>1289715.76</v>
      </c>
      <c r="F24" s="116"/>
      <c r="G24" s="40"/>
      <c r="H24" s="515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</row>
    <row r="25" spans="2:56" ht="24.95" customHeight="1" x14ac:dyDescent="0.2">
      <c r="B25" s="50">
        <f t="shared" si="0"/>
        <v>43360</v>
      </c>
      <c r="C25" s="55"/>
      <c r="D25" s="55"/>
      <c r="E25" s="509">
        <v>844708.57000000088</v>
      </c>
      <c r="F25" s="116"/>
      <c r="G25" s="40"/>
      <c r="H25" s="515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2:56" ht="24.95" customHeight="1" x14ac:dyDescent="0.2">
      <c r="B26" s="50">
        <f t="shared" si="0"/>
        <v>43361</v>
      </c>
      <c r="C26" s="55"/>
      <c r="D26" s="55"/>
      <c r="E26" s="509">
        <v>923422.01999999932</v>
      </c>
      <c r="F26" s="116"/>
      <c r="G26" s="40"/>
      <c r="H26" s="515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2:56" ht="24.95" customHeight="1" x14ac:dyDescent="0.2">
      <c r="B27" s="50">
        <f t="shared" si="0"/>
        <v>43362</v>
      </c>
      <c r="C27" s="55"/>
      <c r="D27" s="55"/>
      <c r="E27" s="509">
        <v>874401.79999999993</v>
      </c>
      <c r="F27" s="116"/>
      <c r="G27" s="40"/>
      <c r="H27" s="515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</row>
    <row r="28" spans="2:56" ht="24.95" customHeight="1" x14ac:dyDescent="0.2">
      <c r="B28" s="50">
        <f t="shared" si="0"/>
        <v>43363</v>
      </c>
      <c r="C28" s="55"/>
      <c r="D28" s="55"/>
      <c r="E28" s="509">
        <v>1202142.3500000001</v>
      </c>
      <c r="F28" s="116"/>
      <c r="G28" s="40"/>
      <c r="H28" s="515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</row>
    <row r="29" spans="2:56" ht="24.95" customHeight="1" x14ac:dyDescent="0.2">
      <c r="B29" s="50">
        <f t="shared" si="0"/>
        <v>43364</v>
      </c>
      <c r="C29" s="55"/>
      <c r="D29" s="55"/>
      <c r="E29" s="509">
        <v>1503263.86</v>
      </c>
      <c r="F29" s="116"/>
      <c r="G29" s="40"/>
      <c r="H29" s="515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</row>
    <row r="30" spans="2:56" ht="24.95" customHeight="1" x14ac:dyDescent="0.2">
      <c r="B30" s="50">
        <f t="shared" si="0"/>
        <v>43365</v>
      </c>
      <c r="C30" s="55"/>
      <c r="D30" s="55"/>
      <c r="E30" s="509">
        <v>1783040.7900000005</v>
      </c>
      <c r="F30" s="116"/>
      <c r="G30" s="40"/>
      <c r="H30" s="515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</row>
    <row r="31" spans="2:56" ht="24.95" customHeight="1" x14ac:dyDescent="0.2">
      <c r="B31" s="50">
        <f t="shared" si="0"/>
        <v>43366</v>
      </c>
      <c r="C31" s="55"/>
      <c r="D31" s="55"/>
      <c r="E31" s="509">
        <v>1262840.8699999999</v>
      </c>
      <c r="F31" s="116"/>
      <c r="G31" s="40"/>
      <c r="H31" s="515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</row>
    <row r="32" spans="2:56" ht="24.95" customHeight="1" x14ac:dyDescent="0.2">
      <c r="B32" s="50">
        <f t="shared" si="0"/>
        <v>43367</v>
      </c>
      <c r="C32" s="55"/>
      <c r="D32" s="55"/>
      <c r="E32" s="509">
        <v>906411.98000000033</v>
      </c>
      <c r="F32" s="116"/>
      <c r="G32" s="40"/>
      <c r="H32" s="515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</row>
    <row r="33" spans="2:56" ht="24.95" customHeight="1" x14ac:dyDescent="0.2">
      <c r="B33" s="50">
        <f t="shared" si="0"/>
        <v>43368</v>
      </c>
      <c r="C33" s="55"/>
      <c r="D33" s="55"/>
      <c r="E33" s="509">
        <v>977083.00000000012</v>
      </c>
      <c r="F33" s="116"/>
      <c r="G33" s="40"/>
      <c r="H33" s="515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</row>
    <row r="34" spans="2:56" ht="24.95" customHeight="1" x14ac:dyDescent="0.2">
      <c r="B34" s="50">
        <f t="shared" si="0"/>
        <v>43369</v>
      </c>
      <c r="C34" s="55"/>
      <c r="D34" s="55"/>
      <c r="E34" s="509">
        <v>1163967.639999999</v>
      </c>
      <c r="F34" s="116"/>
      <c r="G34" s="40"/>
      <c r="H34" s="515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</row>
    <row r="35" spans="2:56" ht="24.95" customHeight="1" x14ac:dyDescent="0.2">
      <c r="B35" s="50">
        <f t="shared" si="0"/>
        <v>43370</v>
      </c>
      <c r="C35" s="55"/>
      <c r="D35" s="55"/>
      <c r="E35" s="509">
        <v>1394277.1099999994</v>
      </c>
      <c r="F35" s="116"/>
      <c r="G35" s="40"/>
      <c r="H35" s="515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</row>
    <row r="36" spans="2:56" ht="24.95" customHeight="1" x14ac:dyDescent="0.2">
      <c r="B36" s="50">
        <f t="shared" si="0"/>
        <v>43371</v>
      </c>
      <c r="C36" s="55"/>
      <c r="D36" s="55"/>
      <c r="E36" s="509">
        <v>2495256.310000001</v>
      </c>
      <c r="F36" s="116"/>
      <c r="G36" s="40"/>
      <c r="H36" s="515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</row>
    <row r="37" spans="2:56" ht="24.95" customHeight="1" x14ac:dyDescent="0.2">
      <c r="B37" s="50">
        <f t="shared" si="0"/>
        <v>43372</v>
      </c>
      <c r="C37" s="55"/>
      <c r="D37" s="55"/>
      <c r="E37" s="509">
        <v>1300120.2899999991</v>
      </c>
      <c r="F37" s="116"/>
      <c r="G37" s="40"/>
      <c r="H37" s="515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</row>
    <row r="38" spans="2:56" ht="24.95" customHeight="1" x14ac:dyDescent="0.2">
      <c r="B38" s="50">
        <f t="shared" si="0"/>
        <v>43373</v>
      </c>
      <c r="C38" s="55"/>
      <c r="D38" s="118"/>
      <c r="E38" s="509">
        <v>1501091.0399999982</v>
      </c>
      <c r="F38" s="116"/>
      <c r="G38" s="40"/>
      <c r="H38" s="515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</row>
    <row r="39" spans="2:56" s="72" customFormat="1" ht="24.95" customHeight="1" thickBot="1" x14ac:dyDescent="0.25">
      <c r="B39" s="50"/>
      <c r="C39" s="118"/>
      <c r="D39" s="118"/>
      <c r="E39" s="509"/>
      <c r="F39" s="116"/>
      <c r="G39" s="40"/>
      <c r="H39" s="51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</row>
    <row r="40" spans="2:56" s="72" customFormat="1" ht="24.95" customHeight="1" thickBot="1" x14ac:dyDescent="0.25">
      <c r="B40" s="394" t="s">
        <v>41</v>
      </c>
      <c r="C40" s="118"/>
      <c r="D40" s="118"/>
      <c r="E40" s="509">
        <v>15.21</v>
      </c>
      <c r="F40" s="116"/>
      <c r="G40" s="40"/>
      <c r="H40" s="515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</row>
    <row r="41" spans="2:56" s="72" customFormat="1" ht="24.95" customHeight="1" x14ac:dyDescent="0.2">
      <c r="B41" s="310"/>
      <c r="C41" s="118"/>
      <c r="D41" s="118"/>
      <c r="E41" s="509">
        <v>-3120.72</v>
      </c>
      <c r="F41" s="116"/>
      <c r="G41" s="40"/>
      <c r="H41" s="515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</row>
    <row r="42" spans="2:56" s="72" customFormat="1" ht="20.100000000000001" customHeight="1" x14ac:dyDescent="0.2">
      <c r="B42" s="50"/>
      <c r="C42" s="50"/>
      <c r="D42" s="50"/>
      <c r="E42" s="510"/>
      <c r="F42" s="11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</row>
    <row r="43" spans="2:56" ht="24.95" hidden="1" customHeight="1" x14ac:dyDescent="0.2">
      <c r="B43" s="119"/>
      <c r="C43" s="120"/>
      <c r="D43" s="120"/>
      <c r="E43" s="356"/>
      <c r="F43" s="114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</row>
    <row r="44" spans="2:56" ht="17.45" hidden="1" customHeight="1" x14ac:dyDescent="0.2">
      <c r="B44" s="122"/>
      <c r="C44" s="123"/>
      <c r="D44" s="123"/>
      <c r="F44" s="125"/>
    </row>
    <row r="45" spans="2:56" ht="17.45" hidden="1" customHeight="1" x14ac:dyDescent="0.2">
      <c r="B45" s="122"/>
      <c r="C45" s="123"/>
      <c r="D45" s="123"/>
      <c r="F45" s="125"/>
    </row>
    <row r="46" spans="2:56" ht="17.45" hidden="1" customHeight="1" x14ac:dyDescent="0.2">
      <c r="B46" s="122"/>
      <c r="C46" s="123"/>
      <c r="D46" s="123"/>
      <c r="F46" s="125"/>
    </row>
    <row r="47" spans="2:56" ht="12" customHeight="1" x14ac:dyDescent="0.2">
      <c r="B47" s="64"/>
      <c r="C47" s="64"/>
      <c r="D47" s="64"/>
      <c r="F47" s="108"/>
      <c r="L47" s="40"/>
    </row>
    <row r="48" spans="2:56" ht="24.95" customHeight="1" x14ac:dyDescent="0.25">
      <c r="B48" s="282" t="s">
        <v>28</v>
      </c>
      <c r="C48" s="283">
        <f>SUM(C43)</f>
        <v>0</v>
      </c>
      <c r="D48" s="283"/>
      <c r="E48" s="520">
        <f>SUM(E9:E42)</f>
        <v>36968520.590000004</v>
      </c>
      <c r="F48" s="96"/>
      <c r="G48" s="480"/>
      <c r="L48" s="40"/>
    </row>
    <row r="49" spans="1:12" ht="12" customHeight="1" x14ac:dyDescent="0.2">
      <c r="B49" s="44"/>
      <c r="C49" s="44"/>
      <c r="D49" s="44"/>
      <c r="E49" s="356"/>
      <c r="F49" s="110"/>
      <c r="L49" s="40"/>
    </row>
    <row r="50" spans="1:12" ht="24.95" customHeight="1" x14ac:dyDescent="0.2">
      <c r="G50" s="19"/>
    </row>
    <row r="51" spans="1:12" ht="24.95" customHeight="1" x14ac:dyDescent="0.25">
      <c r="B51" s="71" t="s">
        <v>43</v>
      </c>
      <c r="L51" s="40"/>
    </row>
    <row r="52" spans="1:12" ht="15" customHeight="1" x14ac:dyDescent="0.2"/>
    <row r="53" spans="1:12" ht="24.95" customHeight="1" x14ac:dyDescent="0.2">
      <c r="A53" s="200"/>
      <c r="C53" s="126"/>
      <c r="D53" s="126"/>
    </row>
    <row r="54" spans="1:12" ht="24.95" customHeight="1" x14ac:dyDescent="0.2">
      <c r="C54" s="126"/>
      <c r="D54" s="126"/>
    </row>
  </sheetData>
  <mergeCells count="1">
    <mergeCell ref="B4:F4"/>
  </mergeCells>
  <phoneticPr fontId="13" type="noConversion"/>
  <printOptions horizontalCentered="1"/>
  <pageMargins left="0.74803149606299213" right="0.55118110236220474" top="0.19685039370078741" bottom="0.19685039370078741" header="0.11811023622047245" footer="0.11811023622047245"/>
  <pageSetup paperSize="9" scale="7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5ED66077-F75A-40E5-BC1F-1958214CAE44}"/>
</file>

<file path=customXml/itemProps2.xml><?xml version="1.0" encoding="utf-8"?>
<ds:datastoreItem xmlns:ds="http://schemas.openxmlformats.org/officeDocument/2006/customXml" ds:itemID="{26EC8C7A-DF05-4132-A00C-D0FC7D917A2F}"/>
</file>

<file path=customXml/itemProps3.xml><?xml version="1.0" encoding="utf-8"?>
<ds:datastoreItem xmlns:ds="http://schemas.openxmlformats.org/officeDocument/2006/customXml" ds:itemID="{022392DD-03BF-4ADE-AD67-8E50EDD4E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Schedule A</vt:lpstr>
      <vt:lpstr>GST Table Games</vt:lpstr>
      <vt:lpstr>GST Gaming Machines</vt:lpstr>
      <vt:lpstr>GST Schedule Six</vt:lpstr>
      <vt:lpstr>VIP Evaluation</vt:lpstr>
      <vt:lpstr>GGR1</vt:lpstr>
      <vt:lpstr>GGR3</vt:lpstr>
      <vt:lpstr>GGR5</vt:lpstr>
      <vt:lpstr>GGR6</vt:lpstr>
      <vt:lpstr>GGR6A</vt:lpstr>
      <vt:lpstr>GGR6B</vt:lpstr>
      <vt:lpstr>GGR7</vt:lpstr>
      <vt:lpstr>GGR7A</vt:lpstr>
      <vt:lpstr>GGR7B</vt:lpstr>
      <vt:lpstr>GGR8</vt:lpstr>
      <vt:lpstr>GGR8A</vt:lpstr>
      <vt:lpstr>GGR8B</vt:lpstr>
      <vt:lpstr>GGR9</vt:lpstr>
      <vt:lpstr>GGR10</vt:lpstr>
      <vt:lpstr>Coupons</vt:lpstr>
      <vt:lpstr>'GGR1'!Print_Area</vt:lpstr>
      <vt:lpstr>'GGR10'!Print_Area</vt:lpstr>
      <vt:lpstr>'GGR3'!Print_Area</vt:lpstr>
      <vt:lpstr>'GGR5'!Print_Area</vt:lpstr>
      <vt:lpstr>'GGR6'!Print_Area</vt:lpstr>
      <vt:lpstr>GGR6A!Print_Area</vt:lpstr>
      <vt:lpstr>GGR6B!Print_Area</vt:lpstr>
      <vt:lpstr>'GGR7'!Print_Area</vt:lpstr>
      <vt:lpstr>GGR7A!Print_Area</vt:lpstr>
      <vt:lpstr>GGR7B!Print_Area</vt:lpstr>
      <vt:lpstr>'GGR8'!Print_Area</vt:lpstr>
      <vt:lpstr>GGR8A!Print_Area</vt:lpstr>
      <vt:lpstr>GGR8B!Print_Area</vt:lpstr>
      <vt:lpstr>'GGR9'!Print_Area</vt:lpstr>
      <vt:lpstr>'GST Gaming Machines'!Print_Area</vt:lpstr>
      <vt:lpstr>'GST Schedule Six'!Print_Area</vt:lpstr>
      <vt:lpstr>'GST Table Games'!Print_Area</vt:lpstr>
      <vt:lpstr>'Schedule A'!Print_Area</vt:lpstr>
      <vt:lpstr>'VIP Evaluation'!Print_Area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2021-08-03T06:51:28Z</dcterms:created>
  <dcterms:modified xsi:type="dcterms:W3CDTF">2021-08-03T06:51:45Z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