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37" i="1"/>
  <c r="D21" i="1"/>
  <c r="J4" i="1"/>
  <c r="H5" i="1"/>
  <c r="D37" i="1" s="1"/>
  <c r="H6" i="1"/>
  <c r="D38" i="1" s="1"/>
  <c r="H7" i="1"/>
  <c r="D39" i="1"/>
  <c r="J39" i="1" s="1"/>
  <c r="K39" i="1" s="1"/>
  <c r="N39" i="1"/>
  <c r="P39" i="1" s="1"/>
  <c r="Q39" i="1" s="1"/>
  <c r="H8" i="1"/>
  <c r="D40" i="1"/>
  <c r="N40" i="1"/>
  <c r="P40" i="1" s="1"/>
  <c r="Q40" i="1" s="1"/>
  <c r="H9" i="1"/>
  <c r="D41" i="1" s="1"/>
  <c r="H10" i="1"/>
  <c r="D42" i="1"/>
  <c r="N42" i="1" s="1"/>
  <c r="P42" i="1" s="1"/>
  <c r="Q42" i="1" s="1"/>
  <c r="H11" i="1"/>
  <c r="D43" i="1"/>
  <c r="J43" i="1" s="1"/>
  <c r="K43" i="1" s="1"/>
  <c r="N43" i="1"/>
  <c r="P43" i="1" s="1"/>
  <c r="Q43" i="1" s="1"/>
  <c r="H12" i="1"/>
  <c r="D44" i="1" s="1"/>
  <c r="H13" i="1"/>
  <c r="D45" i="1" s="1"/>
  <c r="M46" i="1"/>
  <c r="C38" i="1"/>
  <c r="H4" i="1"/>
  <c r="D36" i="1"/>
  <c r="N36" i="1" s="1"/>
  <c r="D20" i="1"/>
  <c r="J20" i="1" s="1"/>
  <c r="K20" i="1" s="1"/>
  <c r="C36" i="1"/>
  <c r="C46" i="1" s="1"/>
  <c r="C43" i="1"/>
  <c r="C45" i="1"/>
  <c r="C44" i="1"/>
  <c r="C42" i="1"/>
  <c r="J42" i="1" s="1"/>
  <c r="K42" i="1" s="1"/>
  <c r="C41" i="1"/>
  <c r="C40" i="1"/>
  <c r="C39" i="1"/>
  <c r="H36" i="1"/>
  <c r="H46" i="1" s="1"/>
  <c r="H37" i="1"/>
  <c r="H38" i="1"/>
  <c r="H39" i="1"/>
  <c r="H40" i="1"/>
  <c r="H41" i="1"/>
  <c r="H42" i="1"/>
  <c r="H43" i="1"/>
  <c r="H44" i="1"/>
  <c r="H45" i="1"/>
  <c r="G46" i="1"/>
  <c r="F46" i="1"/>
  <c r="J40" i="1"/>
  <c r="K40" i="1"/>
  <c r="D29" i="1"/>
  <c r="D28" i="1"/>
  <c r="D27" i="1"/>
  <c r="D26" i="1"/>
  <c r="J26" i="1" s="1"/>
  <c r="K26" i="1" s="1"/>
  <c r="D25" i="1"/>
  <c r="D24" i="1"/>
  <c r="D23" i="1"/>
  <c r="D30" i="1"/>
  <c r="J30" i="1" s="1"/>
  <c r="K30" i="1" s="1"/>
  <c r="C30" i="1"/>
  <c r="J29" i="1"/>
  <c r="K29" i="1" s="1"/>
  <c r="J28" i="1"/>
  <c r="K28" i="1"/>
  <c r="J27" i="1"/>
  <c r="K27" i="1" s="1"/>
  <c r="J25" i="1"/>
  <c r="K25" i="1" s="1"/>
  <c r="J24" i="1"/>
  <c r="K24" i="1"/>
  <c r="J23" i="1"/>
  <c r="K23" i="1" s="1"/>
  <c r="J22" i="1"/>
  <c r="K22" i="1"/>
  <c r="J21" i="1"/>
  <c r="K21" i="1" s="1"/>
  <c r="H14" i="1"/>
  <c r="G14" i="1"/>
  <c r="F14" i="1"/>
  <c r="D14" i="1"/>
  <c r="C14" i="1"/>
  <c r="F30" i="1"/>
  <c r="G30" i="1"/>
  <c r="H20" i="1"/>
  <c r="H30" i="1" s="1"/>
  <c r="H21" i="1"/>
  <c r="H22" i="1"/>
  <c r="H23" i="1"/>
  <c r="H24" i="1"/>
  <c r="H25" i="1"/>
  <c r="H26" i="1"/>
  <c r="H27" i="1"/>
  <c r="H28" i="1"/>
  <c r="H29" i="1"/>
  <c r="J5" i="1"/>
  <c r="K5" i="1"/>
  <c r="J6" i="1"/>
  <c r="K6" i="1" s="1"/>
  <c r="J7" i="1"/>
  <c r="K7" i="1"/>
  <c r="J8" i="1"/>
  <c r="K8" i="1" s="1"/>
  <c r="J9" i="1"/>
  <c r="K9" i="1"/>
  <c r="J10" i="1"/>
  <c r="K10" i="1" s="1"/>
  <c r="J11" i="1"/>
  <c r="K11" i="1"/>
  <c r="J12" i="1"/>
  <c r="K12" i="1" s="1"/>
  <c r="J13" i="1"/>
  <c r="K13" i="1"/>
  <c r="J14" i="1"/>
  <c r="K14" i="1" s="1"/>
  <c r="K4" i="1"/>
  <c r="P36" i="1" l="1"/>
  <c r="Q36" i="1" s="1"/>
  <c r="N38" i="1"/>
  <c r="P38" i="1" s="1"/>
  <c r="Q38" i="1" s="1"/>
  <c r="J38" i="1"/>
  <c r="K38" i="1" s="1"/>
  <c r="N45" i="1"/>
  <c r="P45" i="1" s="1"/>
  <c r="Q45" i="1" s="1"/>
  <c r="J45" i="1"/>
  <c r="K45" i="1" s="1"/>
  <c r="N44" i="1"/>
  <c r="P44" i="1" s="1"/>
  <c r="Q44" i="1" s="1"/>
  <c r="J44" i="1"/>
  <c r="K44" i="1" s="1"/>
  <c r="N41" i="1"/>
  <c r="P41" i="1" s="1"/>
  <c r="Q41" i="1" s="1"/>
  <c r="J41" i="1"/>
  <c r="K41" i="1" s="1"/>
  <c r="D46" i="1"/>
  <c r="J46" i="1" s="1"/>
  <c r="K46" i="1" s="1"/>
  <c r="N37" i="1"/>
  <c r="P37" i="1" s="1"/>
  <c r="Q37" i="1" s="1"/>
  <c r="J37" i="1"/>
  <c r="K37" i="1" s="1"/>
  <c r="J36" i="1"/>
  <c r="K36" i="1" s="1"/>
  <c r="N46" i="1" l="1"/>
  <c r="P46" i="1" s="1"/>
  <c r="Q46" i="1" s="1"/>
</calcChain>
</file>

<file path=xl/sharedStrings.xml><?xml version="1.0" encoding="utf-8"?>
<sst xmlns="http://schemas.openxmlformats.org/spreadsheetml/2006/main" count="47" uniqueCount="25">
  <si>
    <t>A</t>
  </si>
  <si>
    <t>B</t>
  </si>
  <si>
    <t>C</t>
  </si>
  <si>
    <t>Fiscal Year Number</t>
  </si>
  <si>
    <t>Turnover</t>
  </si>
  <si>
    <t>Net Revenue</t>
  </si>
  <si>
    <t>Rewards Amount</t>
  </si>
  <si>
    <t>Total Points</t>
  </si>
  <si>
    <t>Total Bonusing</t>
  </si>
  <si>
    <t>Hold %</t>
  </si>
  <si>
    <t>RTP %</t>
  </si>
  <si>
    <t>13b Bonus Jackpots not Deductible</t>
  </si>
  <si>
    <t>Turnover (less Points)</t>
  </si>
  <si>
    <t>13c All Promotions not Deductible</t>
  </si>
  <si>
    <t>Net Revenue (add back Total Rewards)</t>
  </si>
  <si>
    <t>Net Revenue (add back Rewards)</t>
  </si>
  <si>
    <t>2012 - 2021</t>
  </si>
  <si>
    <t>D</t>
  </si>
  <si>
    <t>E = C + D</t>
  </si>
  <si>
    <t>F = B/A</t>
  </si>
  <si>
    <t>G = 1 - F</t>
  </si>
  <si>
    <t>B + C</t>
  </si>
  <si>
    <t>A - D</t>
  </si>
  <si>
    <t>B + E</t>
  </si>
  <si>
    <t>Annexure 6 - RTP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</si>
</sst>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2B0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2DDCC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/>
      <right style="medium">
        <color rgb="FF332B0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332B04"/>
      </left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 style="medium">
        <color rgb="FF332B04"/>
      </left>
      <right style="medium">
        <color rgb="FF332B04"/>
      </right>
      <top/>
      <bottom/>
      <diagonal/>
    </border>
    <border>
      <left style="medium">
        <color rgb="FF332B04"/>
      </left>
      <right style="medium">
        <color rgb="FF332B04"/>
      </right>
      <top style="thin">
        <color rgb="FF332B04"/>
      </top>
      <bottom style="medium">
        <color rgb="FF332B04"/>
      </bottom>
      <diagonal/>
    </border>
    <border>
      <left style="medium">
        <color rgb="FF332B04"/>
      </left>
      <right style="medium">
        <color rgb="FF332B04"/>
      </right>
      <top style="thin">
        <color rgb="FF332B04"/>
      </top>
      <bottom style="thin">
        <color rgb="FF332B04"/>
      </bottom>
      <diagonal/>
    </border>
    <border>
      <left/>
      <right style="medium">
        <color rgb="FF332B04"/>
      </right>
      <top style="thin">
        <color rgb="FF332B04"/>
      </top>
      <bottom style="thin">
        <color rgb="FF332B04"/>
      </bottom>
      <diagonal/>
    </border>
    <border>
      <left style="medium">
        <color indexed="64"/>
      </left>
      <right style="medium">
        <color indexed="64"/>
      </right>
      <top style="thin">
        <color rgb="FF332B04"/>
      </top>
      <bottom style="thin">
        <color rgb="FF332B04"/>
      </bottom>
      <diagonal/>
    </border>
    <border>
      <left style="medium">
        <color rgb="FF332B04"/>
      </left>
      <right style="medium">
        <color rgb="FF332B04"/>
      </right>
      <top style="medium">
        <color rgb="FF332B04"/>
      </top>
      <bottom style="thin">
        <color rgb="FF332B04"/>
      </bottom>
      <diagonal/>
    </border>
    <border>
      <left style="medium">
        <color indexed="64"/>
      </left>
      <right style="medium">
        <color indexed="64"/>
      </right>
      <top style="thin">
        <color rgb="FF332B04"/>
      </top>
      <bottom style="medium">
        <color rgb="FF332B04"/>
      </bottom>
      <diagonal/>
    </border>
    <border>
      <left style="medium">
        <color rgb="FF332B04"/>
      </left>
      <right style="medium">
        <color indexed="64"/>
      </right>
      <top style="thin">
        <color rgb="FF332B04"/>
      </top>
      <bottom style="medium">
        <color rgb="FF332B0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6" fontId="4" fillId="0" borderId="4" xfId="0" applyNumberFormat="1" applyFont="1" applyFill="1" applyBorder="1" applyAlignment="1">
      <alignment horizontal="right" vertical="center"/>
    </xf>
    <xf numFmtId="6" fontId="5" fillId="0" borderId="5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5" fillId="3" borderId="11" xfId="0" applyNumberFormat="1" applyFont="1" applyFill="1" applyBorder="1" applyAlignment="1">
      <alignment horizontal="right" vertical="center"/>
    </xf>
    <xf numFmtId="10" fontId="0" fillId="0" borderId="12" xfId="1" applyNumberFormat="1" applyFont="1" applyBorder="1"/>
    <xf numFmtId="10" fontId="0" fillId="0" borderId="12" xfId="0" applyNumberFormat="1" applyFont="1" applyBorder="1"/>
    <xf numFmtId="10" fontId="0" fillId="0" borderId="9" xfId="1" applyNumberFormat="1" applyFont="1" applyBorder="1"/>
    <xf numFmtId="10" fontId="0" fillId="0" borderId="9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8" fontId="4" fillId="0" borderId="7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6" fontId="5" fillId="3" borderId="13" xfId="0" applyNumberFormat="1" applyFont="1" applyFill="1" applyBorder="1" applyAlignment="1">
      <alignment horizontal="center" vertical="center"/>
    </xf>
    <xf numFmtId="38" fontId="5" fillId="3" borderId="13" xfId="0" applyNumberFormat="1" applyFont="1" applyFill="1" applyBorder="1" applyAlignment="1">
      <alignment horizontal="right" vertical="center"/>
    </xf>
    <xf numFmtId="38" fontId="5" fillId="3" borderId="14" xfId="0" applyNumberFormat="1" applyFont="1" applyFill="1" applyBorder="1" applyAlignment="1">
      <alignment horizontal="right" vertical="center"/>
    </xf>
    <xf numFmtId="10" fontId="2" fillId="3" borderId="8" xfId="1" applyNumberFormat="1" applyFont="1" applyFill="1" applyBorder="1"/>
    <xf numFmtId="10" fontId="2" fillId="3" borderId="8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showGridLines="0" tabSelected="1" workbookViewId="0">
      <selection activeCell="M17" sqref="M17"/>
    </sheetView>
  </sheetViews>
  <sheetFormatPr defaultRowHeight="12.75" x14ac:dyDescent="0.2"/>
  <cols>
    <col min="1" max="1" width="2" style="1" customWidth="1"/>
    <col min="2" max="2" width="13.42578125" style="1" customWidth="1"/>
    <col min="3" max="3" width="15.42578125" style="1" bestFit="1" customWidth="1"/>
    <col min="4" max="4" width="15.42578125" style="1" customWidth="1"/>
    <col min="5" max="5" width="1.7109375" style="3" customWidth="1"/>
    <col min="6" max="8" width="12.7109375" style="1" customWidth="1"/>
    <col min="9" max="9" width="1.7109375" style="1" customWidth="1"/>
    <col min="10" max="11" width="9.28515625" style="1" bestFit="1" customWidth="1"/>
    <col min="12" max="12" width="4.42578125" style="1" customWidth="1"/>
    <col min="13" max="14" width="15.42578125" style="1" customWidth="1"/>
    <col min="15" max="15" width="1.7109375" style="1" customWidth="1"/>
    <col min="16" max="16384" width="9.140625" style="1"/>
  </cols>
  <sheetData>
    <row r="1" spans="2:11" x14ac:dyDescent="0.2">
      <c r="B1" s="8" t="s">
        <v>24</v>
      </c>
    </row>
    <row r="2" spans="2:11" ht="13.5" thickBot="1" x14ac:dyDescent="0.25">
      <c r="C2" s="28" t="s">
        <v>0</v>
      </c>
      <c r="D2" s="28" t="s">
        <v>1</v>
      </c>
      <c r="F2" s="28" t="s">
        <v>2</v>
      </c>
      <c r="G2" s="28" t="s">
        <v>17</v>
      </c>
      <c r="H2" s="28" t="s">
        <v>18</v>
      </c>
      <c r="J2" s="28" t="s">
        <v>19</v>
      </c>
      <c r="K2" s="28" t="s">
        <v>20</v>
      </c>
    </row>
    <row r="3" spans="2:11" ht="26.25" thickBot="1" x14ac:dyDescent="0.25">
      <c r="B3" s="9" t="s">
        <v>3</v>
      </c>
      <c r="C3" s="4" t="s">
        <v>4</v>
      </c>
      <c r="D3" s="4" t="s">
        <v>5</v>
      </c>
      <c r="E3" s="5"/>
      <c r="F3" s="4" t="s">
        <v>6</v>
      </c>
      <c r="G3" s="4" t="s">
        <v>7</v>
      </c>
      <c r="H3" s="4" t="s">
        <v>8</v>
      </c>
      <c r="J3" s="9" t="s">
        <v>9</v>
      </c>
      <c r="K3" s="4" t="s">
        <v>10</v>
      </c>
    </row>
    <row r="4" spans="2:11" x14ac:dyDescent="0.2">
      <c r="B4" s="10">
        <v>2012</v>
      </c>
      <c r="C4" s="11">
        <v>5113108047.9899998</v>
      </c>
      <c r="D4" s="11">
        <v>448832810.55000001</v>
      </c>
      <c r="E4" s="6"/>
      <c r="F4" s="11">
        <v>0</v>
      </c>
      <c r="G4" s="11">
        <v>61681692.189999998</v>
      </c>
      <c r="H4" s="11">
        <f>F4+G4</f>
        <v>61681692.189999998</v>
      </c>
      <c r="J4" s="15">
        <f t="shared" ref="J4:J14" si="0">D4/C4</f>
        <v>8.7780818699194019E-2</v>
      </c>
      <c r="K4" s="16">
        <f>1-J4</f>
        <v>0.91221918130080604</v>
      </c>
    </row>
    <row r="5" spans="2:11" x14ac:dyDescent="0.2">
      <c r="B5" s="12">
        <v>2013</v>
      </c>
      <c r="C5" s="13">
        <v>5111331229.8400002</v>
      </c>
      <c r="D5" s="13">
        <v>442365887.73000002</v>
      </c>
      <c r="E5" s="6"/>
      <c r="F5" s="13">
        <v>7444598.4355929997</v>
      </c>
      <c r="G5" s="13">
        <v>61381891.324407011</v>
      </c>
      <c r="H5" s="13">
        <f>F5+G5</f>
        <v>68826489.760000005</v>
      </c>
      <c r="J5" s="17">
        <f t="shared" si="0"/>
        <v>8.6546120342869542E-2</v>
      </c>
      <c r="K5" s="18">
        <f t="shared" ref="K5:K14" si="1">1-J5</f>
        <v>0.91345387965713043</v>
      </c>
    </row>
    <row r="6" spans="2:11" x14ac:dyDescent="0.2">
      <c r="B6" s="12">
        <v>2014</v>
      </c>
      <c r="C6" s="13">
        <v>5177345265.75</v>
      </c>
      <c r="D6" s="13">
        <v>431223118.99000001</v>
      </c>
      <c r="E6" s="6"/>
      <c r="F6" s="13">
        <v>11102745.781687001</v>
      </c>
      <c r="G6" s="13">
        <v>71635374.708313003</v>
      </c>
      <c r="H6" s="13">
        <f t="shared" ref="H6:H13" si="2">F6+G6</f>
        <v>82738120.49000001</v>
      </c>
      <c r="J6" s="17">
        <f t="shared" si="0"/>
        <v>8.3290392441604383E-2</v>
      </c>
      <c r="K6" s="18">
        <f t="shared" si="1"/>
        <v>0.91670960755839559</v>
      </c>
    </row>
    <row r="7" spans="2:11" x14ac:dyDescent="0.2">
      <c r="B7" s="12">
        <v>2015</v>
      </c>
      <c r="C7" s="13">
        <v>5402537959.9499998</v>
      </c>
      <c r="D7" s="13">
        <v>446278627.00999999</v>
      </c>
      <c r="E7" s="6"/>
      <c r="F7" s="13">
        <v>12603720.583153</v>
      </c>
      <c r="G7" s="13">
        <v>77984591.676847011</v>
      </c>
      <c r="H7" s="13">
        <f t="shared" si="2"/>
        <v>90588312.260000005</v>
      </c>
      <c r="J7" s="17">
        <f t="shared" si="0"/>
        <v>8.2605366277543057E-2</v>
      </c>
      <c r="K7" s="18">
        <f t="shared" si="1"/>
        <v>0.917394633722457</v>
      </c>
    </row>
    <row r="8" spans="2:11" x14ac:dyDescent="0.2">
      <c r="B8" s="12">
        <v>2016</v>
      </c>
      <c r="C8" s="13">
        <v>5514933568.9899998</v>
      </c>
      <c r="D8" s="13">
        <v>459432566.57999998</v>
      </c>
      <c r="E8" s="6"/>
      <c r="F8" s="13">
        <v>12624269.360359998</v>
      </c>
      <c r="G8" s="13">
        <v>78163880.369640008</v>
      </c>
      <c r="H8" s="13">
        <f t="shared" si="2"/>
        <v>90788149.730000004</v>
      </c>
      <c r="J8" s="17">
        <f t="shared" si="0"/>
        <v>8.3306999229029705E-2</v>
      </c>
      <c r="K8" s="18">
        <f t="shared" si="1"/>
        <v>0.91669300077097027</v>
      </c>
    </row>
    <row r="9" spans="2:11" x14ac:dyDescent="0.2">
      <c r="B9" s="12">
        <v>2017</v>
      </c>
      <c r="C9" s="13">
        <v>5468326234.6000004</v>
      </c>
      <c r="D9" s="13">
        <v>444962154.55000001</v>
      </c>
      <c r="E9" s="6"/>
      <c r="F9" s="13">
        <v>11220918.816297999</v>
      </c>
      <c r="G9" s="13">
        <v>82371026.713702008</v>
      </c>
      <c r="H9" s="13">
        <f t="shared" si="2"/>
        <v>93591945.530000001</v>
      </c>
      <c r="J9" s="17">
        <f t="shared" si="0"/>
        <v>8.1370813565322761E-2</v>
      </c>
      <c r="K9" s="18">
        <f t="shared" si="1"/>
        <v>0.91862918643467728</v>
      </c>
    </row>
    <row r="10" spans="2:11" x14ac:dyDescent="0.2">
      <c r="B10" s="12">
        <v>2018</v>
      </c>
      <c r="C10" s="13">
        <v>5551893797.1499996</v>
      </c>
      <c r="D10" s="13">
        <v>445511202.79000002</v>
      </c>
      <c r="E10" s="6"/>
      <c r="F10" s="13">
        <v>11760992.105654001</v>
      </c>
      <c r="G10" s="13">
        <v>82208661.17434597</v>
      </c>
      <c r="H10" s="13">
        <f t="shared" si="2"/>
        <v>93969653.279999971</v>
      </c>
      <c r="J10" s="17">
        <f t="shared" si="0"/>
        <v>8.0244907245649769E-2</v>
      </c>
      <c r="K10" s="18">
        <f t="shared" si="1"/>
        <v>0.91975509275435019</v>
      </c>
    </row>
    <row r="11" spans="2:11" x14ac:dyDescent="0.2">
      <c r="B11" s="12">
        <v>2019</v>
      </c>
      <c r="C11" s="13">
        <v>5851909080.8599997</v>
      </c>
      <c r="D11" s="13">
        <v>459123839.61000001</v>
      </c>
      <c r="E11" s="6"/>
      <c r="F11" s="13">
        <v>12794932.717916999</v>
      </c>
      <c r="G11" s="13">
        <v>76459330.342083022</v>
      </c>
      <c r="H11" s="13">
        <f t="shared" si="2"/>
        <v>89254263.060000017</v>
      </c>
      <c r="J11" s="17">
        <f t="shared" si="0"/>
        <v>7.8457104043476861E-2</v>
      </c>
      <c r="K11" s="18">
        <f t="shared" si="1"/>
        <v>0.92154289595652317</v>
      </c>
    </row>
    <row r="12" spans="2:11" x14ac:dyDescent="0.2">
      <c r="B12" s="12">
        <v>2020</v>
      </c>
      <c r="C12" s="13">
        <v>4460847923.75</v>
      </c>
      <c r="D12" s="13">
        <v>339599506.88</v>
      </c>
      <c r="E12" s="6"/>
      <c r="F12" s="13">
        <v>8680088.2675880007</v>
      </c>
      <c r="G12" s="13">
        <v>58087325.502411999</v>
      </c>
      <c r="H12" s="13">
        <f t="shared" si="2"/>
        <v>66767413.769999996</v>
      </c>
      <c r="J12" s="17">
        <f t="shared" si="0"/>
        <v>7.6128913759184277E-2</v>
      </c>
      <c r="K12" s="18">
        <f t="shared" si="1"/>
        <v>0.92387108624081571</v>
      </c>
    </row>
    <row r="13" spans="2:11" x14ac:dyDescent="0.2">
      <c r="B13" s="12">
        <v>2021</v>
      </c>
      <c r="C13" s="13">
        <v>1962426836.3299999</v>
      </c>
      <c r="D13" s="13">
        <v>158226941.55000001</v>
      </c>
      <c r="E13" s="6"/>
      <c r="F13" s="13">
        <v>2783351.8385100001</v>
      </c>
      <c r="G13" s="13">
        <v>12258915.421489999</v>
      </c>
      <c r="H13" s="13">
        <f t="shared" si="2"/>
        <v>15042267.259999998</v>
      </c>
      <c r="J13" s="17">
        <f t="shared" si="0"/>
        <v>8.0628199034367826E-2</v>
      </c>
      <c r="K13" s="18">
        <f t="shared" si="1"/>
        <v>0.9193718009656322</v>
      </c>
    </row>
    <row r="14" spans="2:11" ht="13.5" thickBot="1" x14ac:dyDescent="0.25">
      <c r="B14" s="23" t="s">
        <v>16</v>
      </c>
      <c r="C14" s="24">
        <f>SUM(C4:C13)</f>
        <v>49614659945.209999</v>
      </c>
      <c r="D14" s="24">
        <f>SUM(D4:D13)</f>
        <v>4075556656.2400007</v>
      </c>
      <c r="E14" s="7"/>
      <c r="F14" s="14">
        <f>SUM(F4:F13)</f>
        <v>91015617.906760007</v>
      </c>
      <c r="G14" s="14">
        <f>SUM(G4:G13)</f>
        <v>662232689.42323995</v>
      </c>
      <c r="H14" s="14">
        <f>SUM(H4:H13)</f>
        <v>753248307.33000004</v>
      </c>
      <c r="J14" s="26">
        <f t="shared" si="0"/>
        <v>8.2144202151958348E-2</v>
      </c>
      <c r="K14" s="27">
        <f t="shared" si="1"/>
        <v>0.91785579784804161</v>
      </c>
    </row>
    <row r="16" spans="2:11" ht="13.5" thickBot="1" x14ac:dyDescent="0.25"/>
    <row r="17" spans="2:11" ht="13.5" thickBot="1" x14ac:dyDescent="0.25">
      <c r="B17" s="19" t="s">
        <v>11</v>
      </c>
      <c r="C17" s="20"/>
      <c r="D17" s="20"/>
      <c r="F17" s="2"/>
      <c r="G17" s="2"/>
      <c r="H17" s="2"/>
    </row>
    <row r="18" spans="2:11" s="31" customFormat="1" ht="13.5" thickBot="1" x14ac:dyDescent="0.25">
      <c r="B18" s="29"/>
      <c r="C18" s="28" t="s">
        <v>0</v>
      </c>
      <c r="D18" s="32" t="s">
        <v>21</v>
      </c>
      <c r="E18" s="3"/>
      <c r="F18" s="30"/>
      <c r="G18" s="30"/>
      <c r="H18" s="30"/>
    </row>
    <row r="19" spans="2:11" ht="39" thickBot="1" x14ac:dyDescent="0.25">
      <c r="B19" s="9" t="s">
        <v>3</v>
      </c>
      <c r="C19" s="4" t="s">
        <v>4</v>
      </c>
      <c r="D19" s="4" t="s">
        <v>15</v>
      </c>
      <c r="E19" s="5"/>
      <c r="F19" s="4" t="s">
        <v>6</v>
      </c>
      <c r="G19" s="4" t="s">
        <v>7</v>
      </c>
      <c r="H19" s="4" t="s">
        <v>8</v>
      </c>
      <c r="J19" s="9" t="s">
        <v>9</v>
      </c>
      <c r="K19" s="4" t="s">
        <v>10</v>
      </c>
    </row>
    <row r="20" spans="2:11" x14ac:dyDescent="0.2">
      <c r="B20" s="10">
        <v>2012</v>
      </c>
      <c r="C20" s="11">
        <v>5113108047.9899998</v>
      </c>
      <c r="D20" s="11">
        <f t="shared" ref="D20:D29" si="3">D4+F4</f>
        <v>448832810.55000001</v>
      </c>
      <c r="E20" s="6"/>
      <c r="F20" s="11">
        <v>0</v>
      </c>
      <c r="G20" s="11">
        <v>61681692.189999998</v>
      </c>
      <c r="H20" s="11">
        <f t="shared" ref="H20:H29" si="4">F20+G20</f>
        <v>61681692.189999998</v>
      </c>
      <c r="J20" s="15">
        <f t="shared" ref="J20:J30" si="5">D20/C20</f>
        <v>8.7780818699194019E-2</v>
      </c>
      <c r="K20" s="16">
        <f>1-J20</f>
        <v>0.91221918130080604</v>
      </c>
    </row>
    <row r="21" spans="2:11" x14ac:dyDescent="0.2">
      <c r="B21" s="12">
        <v>2013</v>
      </c>
      <c r="C21" s="13">
        <v>5111331229.8400002</v>
      </c>
      <c r="D21" s="13">
        <f t="shared" si="3"/>
        <v>449810486.16559303</v>
      </c>
      <c r="E21" s="6"/>
      <c r="F21" s="13">
        <v>7444598.4355929997</v>
      </c>
      <c r="G21" s="13">
        <v>61381891.324407011</v>
      </c>
      <c r="H21" s="13">
        <f t="shared" si="4"/>
        <v>68826489.760000005</v>
      </c>
      <c r="J21" s="17">
        <f t="shared" si="5"/>
        <v>8.8002609484510635E-2</v>
      </c>
      <c r="K21" s="18">
        <f t="shared" ref="K21:K30" si="6">1-J21</f>
        <v>0.91199739051548934</v>
      </c>
    </row>
    <row r="22" spans="2:11" x14ac:dyDescent="0.2">
      <c r="B22" s="12">
        <v>2014</v>
      </c>
      <c r="C22" s="13">
        <v>5177345265.75</v>
      </c>
      <c r="D22" s="13">
        <f t="shared" si="3"/>
        <v>442325864.77168703</v>
      </c>
      <c r="E22" s="6"/>
      <c r="F22" s="13">
        <v>11102745.781687001</v>
      </c>
      <c r="G22" s="13">
        <v>71635374.708313003</v>
      </c>
      <c r="H22" s="13">
        <f t="shared" si="4"/>
        <v>82738120.49000001</v>
      </c>
      <c r="J22" s="17">
        <f t="shared" si="5"/>
        <v>8.543487870083373E-2</v>
      </c>
      <c r="K22" s="18">
        <f t="shared" si="6"/>
        <v>0.91456512129916623</v>
      </c>
    </row>
    <row r="23" spans="2:11" x14ac:dyDescent="0.2">
      <c r="B23" s="12">
        <v>2015</v>
      </c>
      <c r="C23" s="13">
        <v>5402537959.9499998</v>
      </c>
      <c r="D23" s="13">
        <f t="shared" si="3"/>
        <v>458882347.593153</v>
      </c>
      <c r="E23" s="6"/>
      <c r="F23" s="13">
        <v>12603720.583153</v>
      </c>
      <c r="G23" s="13">
        <v>77984591.676847011</v>
      </c>
      <c r="H23" s="13">
        <f t="shared" si="4"/>
        <v>90588312.260000005</v>
      </c>
      <c r="J23" s="17">
        <f t="shared" si="5"/>
        <v>8.4938292149899106E-2</v>
      </c>
      <c r="K23" s="18">
        <f t="shared" si="6"/>
        <v>0.91506170785010088</v>
      </c>
    </row>
    <row r="24" spans="2:11" x14ac:dyDescent="0.2">
      <c r="B24" s="12">
        <v>2016</v>
      </c>
      <c r="C24" s="13">
        <v>5514933568.9899998</v>
      </c>
      <c r="D24" s="13">
        <f t="shared" si="3"/>
        <v>472056835.94036001</v>
      </c>
      <c r="E24" s="6"/>
      <c r="F24" s="13">
        <v>12624269.360359998</v>
      </c>
      <c r="G24" s="13">
        <v>78163880.369640008</v>
      </c>
      <c r="H24" s="13">
        <f t="shared" si="4"/>
        <v>90788149.730000004</v>
      </c>
      <c r="J24" s="17">
        <f t="shared" si="5"/>
        <v>8.559610556230364E-2</v>
      </c>
      <c r="K24" s="18">
        <f t="shared" si="6"/>
        <v>0.91440389443769632</v>
      </c>
    </row>
    <row r="25" spans="2:11" x14ac:dyDescent="0.2">
      <c r="B25" s="12">
        <v>2017</v>
      </c>
      <c r="C25" s="13">
        <v>5468326234.6000004</v>
      </c>
      <c r="D25" s="13">
        <f t="shared" si="3"/>
        <v>456183073.36629802</v>
      </c>
      <c r="E25" s="6"/>
      <c r="F25" s="13">
        <v>11220918.816297999</v>
      </c>
      <c r="G25" s="13">
        <v>82371026.713702008</v>
      </c>
      <c r="H25" s="13">
        <f t="shared" si="4"/>
        <v>93591945.530000001</v>
      </c>
      <c r="J25" s="17">
        <f t="shared" si="5"/>
        <v>8.3422797725539705E-2</v>
      </c>
      <c r="K25" s="18">
        <f t="shared" si="6"/>
        <v>0.91657720227446027</v>
      </c>
    </row>
    <row r="26" spans="2:11" x14ac:dyDescent="0.2">
      <c r="B26" s="12">
        <v>2018</v>
      </c>
      <c r="C26" s="13">
        <v>5551893797.1499996</v>
      </c>
      <c r="D26" s="13">
        <f t="shared" si="3"/>
        <v>457272194.89565402</v>
      </c>
      <c r="E26" s="6"/>
      <c r="F26" s="13">
        <v>11760992.105654001</v>
      </c>
      <c r="G26" s="13">
        <v>82208661.17434597</v>
      </c>
      <c r="H26" s="13">
        <f t="shared" si="4"/>
        <v>93969653.279999971</v>
      </c>
      <c r="J26" s="17">
        <f t="shared" si="5"/>
        <v>8.2363282080501865E-2</v>
      </c>
      <c r="K26" s="18">
        <f t="shared" si="6"/>
        <v>0.91763671791949819</v>
      </c>
    </row>
    <row r="27" spans="2:11" x14ac:dyDescent="0.2">
      <c r="B27" s="12">
        <v>2019</v>
      </c>
      <c r="C27" s="13">
        <v>5851909080.8599997</v>
      </c>
      <c r="D27" s="13">
        <f t="shared" si="3"/>
        <v>471918772.32791704</v>
      </c>
      <c r="E27" s="6"/>
      <c r="F27" s="13">
        <v>12794932.717916999</v>
      </c>
      <c r="G27" s="13">
        <v>76459330.342083022</v>
      </c>
      <c r="H27" s="13">
        <f t="shared" si="4"/>
        <v>89254263.060000017</v>
      </c>
      <c r="J27" s="17">
        <f t="shared" si="5"/>
        <v>8.064355850493897E-2</v>
      </c>
      <c r="K27" s="18">
        <f t="shared" si="6"/>
        <v>0.91935644149506102</v>
      </c>
    </row>
    <row r="28" spans="2:11" x14ac:dyDescent="0.2">
      <c r="B28" s="12">
        <v>2020</v>
      </c>
      <c r="C28" s="13">
        <v>4460847923.75</v>
      </c>
      <c r="D28" s="13">
        <f t="shared" si="3"/>
        <v>348279595.14758801</v>
      </c>
      <c r="E28" s="6"/>
      <c r="F28" s="13">
        <v>8680088.2675880007</v>
      </c>
      <c r="G28" s="13">
        <v>58087325.502411999</v>
      </c>
      <c r="H28" s="13">
        <f t="shared" si="4"/>
        <v>66767413.769999996</v>
      </c>
      <c r="J28" s="17">
        <f t="shared" si="5"/>
        <v>7.8074751953168514E-2</v>
      </c>
      <c r="K28" s="18">
        <f t="shared" si="6"/>
        <v>0.92192524804683151</v>
      </c>
    </row>
    <row r="29" spans="2:11" x14ac:dyDescent="0.2">
      <c r="B29" s="12">
        <v>2021</v>
      </c>
      <c r="C29" s="13">
        <v>1962426836.3299999</v>
      </c>
      <c r="D29" s="13">
        <f t="shared" si="3"/>
        <v>161010293.38851002</v>
      </c>
      <c r="E29" s="6"/>
      <c r="F29" s="13">
        <v>2783351.8385100001</v>
      </c>
      <c r="G29" s="13">
        <v>12258915.421489999</v>
      </c>
      <c r="H29" s="13">
        <f t="shared" si="4"/>
        <v>15042267.259999998</v>
      </c>
      <c r="J29" s="17">
        <f t="shared" si="5"/>
        <v>8.2046520363337858E-2</v>
      </c>
      <c r="K29" s="18">
        <f t="shared" si="6"/>
        <v>0.91795347963666218</v>
      </c>
    </row>
    <row r="30" spans="2:11" ht="13.5" thickBot="1" x14ac:dyDescent="0.25">
      <c r="B30" s="23" t="s">
        <v>16</v>
      </c>
      <c r="C30" s="24">
        <f>SUM(C20:C29)</f>
        <v>49614659945.209999</v>
      </c>
      <c r="D30" s="24">
        <f>SUM(D20:D29)</f>
        <v>4166572274.1467605</v>
      </c>
      <c r="E30" s="7"/>
      <c r="F30" s="24">
        <f>SUM(F20:F29)</f>
        <v>91015617.906760007</v>
      </c>
      <c r="G30" s="24">
        <f>SUM(G20:G29)</f>
        <v>662232689.42323995</v>
      </c>
      <c r="H30" s="24">
        <f>SUM(H20:H29)</f>
        <v>753248307.33000004</v>
      </c>
      <c r="J30" s="26">
        <f t="shared" si="5"/>
        <v>8.3978652252135771E-2</v>
      </c>
      <c r="K30" s="27">
        <f t="shared" si="6"/>
        <v>0.91602134774786426</v>
      </c>
    </row>
    <row r="32" spans="2:11" ht="13.5" thickBot="1" x14ac:dyDescent="0.25"/>
    <row r="33" spans="2:17" ht="13.5" customHeight="1" thickBot="1" x14ac:dyDescent="0.25">
      <c r="B33" s="19" t="s">
        <v>13</v>
      </c>
      <c r="C33" s="20"/>
      <c r="D33" s="20"/>
      <c r="F33" s="2"/>
      <c r="G33" s="2"/>
      <c r="H33" s="2"/>
    </row>
    <row r="34" spans="2:17" s="31" customFormat="1" ht="13.5" customHeight="1" thickBot="1" x14ac:dyDescent="0.25">
      <c r="B34" s="29"/>
      <c r="C34" s="32" t="s">
        <v>22</v>
      </c>
      <c r="D34" s="32" t="s">
        <v>23</v>
      </c>
      <c r="E34" s="3"/>
      <c r="F34" s="30"/>
      <c r="G34" s="30"/>
      <c r="H34" s="30"/>
      <c r="M34" s="28" t="s">
        <v>0</v>
      </c>
      <c r="N34" s="32" t="s">
        <v>23</v>
      </c>
    </row>
    <row r="35" spans="2:17" ht="39" customHeight="1" thickBot="1" x14ac:dyDescent="0.25">
      <c r="B35" s="9" t="s">
        <v>3</v>
      </c>
      <c r="C35" s="4" t="s">
        <v>12</v>
      </c>
      <c r="D35" s="4" t="s">
        <v>14</v>
      </c>
      <c r="E35" s="5"/>
      <c r="F35" s="4" t="s">
        <v>6</v>
      </c>
      <c r="G35" s="4" t="s">
        <v>7</v>
      </c>
      <c r="H35" s="4" t="s">
        <v>8</v>
      </c>
      <c r="J35" s="9" t="s">
        <v>9</v>
      </c>
      <c r="K35" s="4" t="s">
        <v>10</v>
      </c>
      <c r="M35" s="9" t="s">
        <v>4</v>
      </c>
      <c r="N35" s="4" t="s">
        <v>14</v>
      </c>
      <c r="P35" s="9" t="s">
        <v>9</v>
      </c>
      <c r="Q35" s="4" t="s">
        <v>10</v>
      </c>
    </row>
    <row r="36" spans="2:17" x14ac:dyDescent="0.2">
      <c r="B36" s="10">
        <v>2012</v>
      </c>
      <c r="C36" s="11">
        <f t="shared" ref="C36:C45" si="7">C4-G4</f>
        <v>5051426355.8000002</v>
      </c>
      <c r="D36" s="11">
        <f t="shared" ref="D36:D45" si="8">D4+H4</f>
        <v>510514502.74000001</v>
      </c>
      <c r="E36" s="6"/>
      <c r="F36" s="11">
        <v>0</v>
      </c>
      <c r="G36" s="11">
        <v>61681692.189999998</v>
      </c>
      <c r="H36" s="11">
        <f t="shared" ref="H36:H45" si="9">F36+G36</f>
        <v>61681692.189999998</v>
      </c>
      <c r="J36" s="15">
        <f t="shared" ref="J36:J46" si="10">D36/C36</f>
        <v>0.10106343570738828</v>
      </c>
      <c r="K36" s="16">
        <f>1-J36</f>
        <v>0.89893656429261171</v>
      </c>
      <c r="M36" s="21">
        <v>5113108047.9899998</v>
      </c>
      <c r="N36" s="21">
        <f>D36</f>
        <v>510514502.74000001</v>
      </c>
      <c r="P36" s="15">
        <f>N36/M36</f>
        <v>9.9844262618445354E-2</v>
      </c>
      <c r="Q36" s="16">
        <f>1-P36</f>
        <v>0.90015573738155463</v>
      </c>
    </row>
    <row r="37" spans="2:17" x14ac:dyDescent="0.2">
      <c r="B37" s="12">
        <v>2013</v>
      </c>
      <c r="C37" s="13">
        <f t="shared" si="7"/>
        <v>5049949338.5155935</v>
      </c>
      <c r="D37" s="13">
        <f t="shared" si="8"/>
        <v>511192377.49000001</v>
      </c>
      <c r="E37" s="6"/>
      <c r="F37" s="13">
        <v>7444598.4355929997</v>
      </c>
      <c r="G37" s="13">
        <v>61381891.324407011</v>
      </c>
      <c r="H37" s="13">
        <f t="shared" si="9"/>
        <v>68826489.760000005</v>
      </c>
      <c r="J37" s="17">
        <f t="shared" si="10"/>
        <v>0.10122722887359943</v>
      </c>
      <c r="K37" s="18">
        <f t="shared" ref="K37:K46" si="11">1-J37</f>
        <v>0.89877277112640053</v>
      </c>
      <c r="M37" s="22">
        <v>5111331229.8400002</v>
      </c>
      <c r="N37" s="22">
        <f t="shared" ref="N37:N45" si="12">D37</f>
        <v>511192377.49000001</v>
      </c>
      <c r="P37" s="17">
        <f t="shared" ref="P37:P46" si="13">N37/M37</f>
        <v>0.10001159277365045</v>
      </c>
      <c r="Q37" s="18">
        <f t="shared" ref="Q37:Q46" si="14">1-P37</f>
        <v>0.89998840722634954</v>
      </c>
    </row>
    <row r="38" spans="2:17" x14ac:dyDescent="0.2">
      <c r="B38" s="12">
        <v>2014</v>
      </c>
      <c r="C38" s="13">
        <f t="shared" si="7"/>
        <v>5105709891.041687</v>
      </c>
      <c r="D38" s="13">
        <f>D6+H6</f>
        <v>513961239.48000002</v>
      </c>
      <c r="E38" s="6"/>
      <c r="F38" s="13">
        <v>11102745.781687001</v>
      </c>
      <c r="G38" s="13">
        <v>71635374.708313003</v>
      </c>
      <c r="H38" s="13">
        <f t="shared" si="9"/>
        <v>82738120.49000001</v>
      </c>
      <c r="J38" s="17">
        <f t="shared" si="10"/>
        <v>0.10066401155729192</v>
      </c>
      <c r="K38" s="18">
        <f t="shared" si="11"/>
        <v>0.89933598844270812</v>
      </c>
      <c r="M38" s="22">
        <v>5177345265.75</v>
      </c>
      <c r="N38" s="22">
        <f>D38</f>
        <v>513961239.48000002</v>
      </c>
      <c r="P38" s="17">
        <f t="shared" si="13"/>
        <v>9.927119268634417E-2</v>
      </c>
      <c r="Q38" s="18">
        <f t="shared" si="14"/>
        <v>0.90072880731365579</v>
      </c>
    </row>
    <row r="39" spans="2:17" x14ac:dyDescent="0.2">
      <c r="B39" s="12">
        <v>2015</v>
      </c>
      <c r="C39" s="13">
        <f t="shared" si="7"/>
        <v>5324553368.2731524</v>
      </c>
      <c r="D39" s="13">
        <f t="shared" si="8"/>
        <v>536866939.26999998</v>
      </c>
      <c r="E39" s="6"/>
      <c r="F39" s="13">
        <v>12603720.583153</v>
      </c>
      <c r="G39" s="13">
        <v>77984591.676847011</v>
      </c>
      <c r="H39" s="13">
        <f t="shared" si="9"/>
        <v>90588312.260000005</v>
      </c>
      <c r="J39" s="17">
        <f t="shared" si="10"/>
        <v>0.10082853943562134</v>
      </c>
      <c r="K39" s="18">
        <f t="shared" si="11"/>
        <v>0.89917146056437869</v>
      </c>
      <c r="M39" s="22">
        <v>5402537959.9499998</v>
      </c>
      <c r="N39" s="22">
        <f t="shared" si="12"/>
        <v>536866939.26999998</v>
      </c>
      <c r="P39" s="17">
        <f t="shared" si="13"/>
        <v>9.9373098949029626E-2</v>
      </c>
      <c r="Q39" s="18">
        <f t="shared" si="14"/>
        <v>0.90062690105097043</v>
      </c>
    </row>
    <row r="40" spans="2:17" x14ac:dyDescent="0.2">
      <c r="B40" s="12">
        <v>2016</v>
      </c>
      <c r="C40" s="13">
        <f t="shared" si="7"/>
        <v>5436769688.6203594</v>
      </c>
      <c r="D40" s="13">
        <f t="shared" si="8"/>
        <v>550220716.30999994</v>
      </c>
      <c r="E40" s="6"/>
      <c r="F40" s="13">
        <v>12624269.360359998</v>
      </c>
      <c r="G40" s="13">
        <v>78163880.369640008</v>
      </c>
      <c r="H40" s="13">
        <f t="shared" si="9"/>
        <v>90788149.730000004</v>
      </c>
      <c r="J40" s="17">
        <f t="shared" si="10"/>
        <v>0.1012036094634762</v>
      </c>
      <c r="K40" s="18">
        <f t="shared" si="11"/>
        <v>0.89879639053652383</v>
      </c>
      <c r="M40" s="22">
        <v>5514933568.9899998</v>
      </c>
      <c r="N40" s="22">
        <f t="shared" si="12"/>
        <v>550220716.30999994</v>
      </c>
      <c r="P40" s="17">
        <f t="shared" si="13"/>
        <v>9.9769237367398955E-2</v>
      </c>
      <c r="Q40" s="18">
        <f t="shared" si="14"/>
        <v>0.90023076263260104</v>
      </c>
    </row>
    <row r="41" spans="2:17" x14ac:dyDescent="0.2">
      <c r="B41" s="12">
        <v>2017</v>
      </c>
      <c r="C41" s="13">
        <f t="shared" si="7"/>
        <v>5385955207.8862982</v>
      </c>
      <c r="D41" s="13">
        <f t="shared" si="8"/>
        <v>538554100.08000004</v>
      </c>
      <c r="E41" s="6"/>
      <c r="F41" s="13">
        <v>11220918.816297999</v>
      </c>
      <c r="G41" s="13">
        <v>82371026.713702008</v>
      </c>
      <c r="H41" s="13">
        <f t="shared" si="9"/>
        <v>93591945.530000001</v>
      </c>
      <c r="J41" s="17">
        <f t="shared" si="10"/>
        <v>9.9992309496267417E-2</v>
      </c>
      <c r="K41" s="18">
        <f t="shared" si="11"/>
        <v>0.90000769050373264</v>
      </c>
      <c r="M41" s="22">
        <v>5468326234.6000004</v>
      </c>
      <c r="N41" s="22">
        <f t="shared" si="12"/>
        <v>538554100.08000004</v>
      </c>
      <c r="P41" s="17">
        <f t="shared" si="13"/>
        <v>9.8486095557426892E-2</v>
      </c>
      <c r="Q41" s="18">
        <f t="shared" si="14"/>
        <v>0.90151390444257307</v>
      </c>
    </row>
    <row r="42" spans="2:17" x14ac:dyDescent="0.2">
      <c r="B42" s="12">
        <v>2018</v>
      </c>
      <c r="C42" s="13">
        <f t="shared" si="7"/>
        <v>5469685135.9756536</v>
      </c>
      <c r="D42" s="13">
        <f t="shared" si="8"/>
        <v>539480856.06999993</v>
      </c>
      <c r="E42" s="6"/>
      <c r="F42" s="13">
        <v>11760992.105654001</v>
      </c>
      <c r="G42" s="13">
        <v>82208661.17434597</v>
      </c>
      <c r="H42" s="13">
        <f t="shared" si="9"/>
        <v>93969653.279999971</v>
      </c>
      <c r="J42" s="17">
        <f t="shared" si="10"/>
        <v>9.8631062421067534E-2</v>
      </c>
      <c r="K42" s="18">
        <f t="shared" si="11"/>
        <v>0.90136893757893244</v>
      </c>
      <c r="M42" s="22">
        <v>5551893797.1499996</v>
      </c>
      <c r="N42" s="22">
        <f t="shared" si="12"/>
        <v>539480856.06999993</v>
      </c>
      <c r="P42" s="17">
        <f t="shared" si="13"/>
        <v>9.7170600840191898E-2</v>
      </c>
      <c r="Q42" s="18">
        <f t="shared" si="14"/>
        <v>0.90282939915980809</v>
      </c>
    </row>
    <row r="43" spans="2:17" x14ac:dyDescent="0.2">
      <c r="B43" s="12">
        <v>2019</v>
      </c>
      <c r="C43" s="13">
        <f t="shared" si="7"/>
        <v>5775449750.5179167</v>
      </c>
      <c r="D43" s="13">
        <f t="shared" si="8"/>
        <v>548378102.67000008</v>
      </c>
      <c r="E43" s="6"/>
      <c r="F43" s="13">
        <v>12794932.717916999</v>
      </c>
      <c r="G43" s="13">
        <v>76459330.342083022</v>
      </c>
      <c r="H43" s="13">
        <f t="shared" si="9"/>
        <v>89254263.060000017</v>
      </c>
      <c r="J43" s="17">
        <f t="shared" si="10"/>
        <v>9.494985262763718E-2</v>
      </c>
      <c r="K43" s="18">
        <f t="shared" si="11"/>
        <v>0.90505014737236278</v>
      </c>
      <c r="M43" s="22">
        <v>5851909080.8599997</v>
      </c>
      <c r="N43" s="22">
        <f t="shared" si="12"/>
        <v>548378102.67000008</v>
      </c>
      <c r="P43" s="17">
        <f t="shared" si="13"/>
        <v>9.3709265658893343E-2</v>
      </c>
      <c r="Q43" s="18">
        <f t="shared" si="14"/>
        <v>0.90629073434110663</v>
      </c>
    </row>
    <row r="44" spans="2:17" x14ac:dyDescent="0.2">
      <c r="B44" s="12">
        <v>2020</v>
      </c>
      <c r="C44" s="13">
        <f t="shared" si="7"/>
        <v>4402760598.2475882</v>
      </c>
      <c r="D44" s="13">
        <f t="shared" si="8"/>
        <v>406366920.64999998</v>
      </c>
      <c r="E44" s="6"/>
      <c r="F44" s="13">
        <v>8680088.2675880007</v>
      </c>
      <c r="G44" s="13">
        <v>58087325.502411999</v>
      </c>
      <c r="H44" s="13">
        <f t="shared" si="9"/>
        <v>66767413.769999996</v>
      </c>
      <c r="J44" s="17">
        <f t="shared" si="10"/>
        <v>9.2298209630508748E-2</v>
      </c>
      <c r="K44" s="18">
        <f t="shared" si="11"/>
        <v>0.90770179036949128</v>
      </c>
      <c r="M44" s="22">
        <v>4460847923.75</v>
      </c>
      <c r="N44" s="22">
        <f t="shared" si="12"/>
        <v>406366920.64999998</v>
      </c>
      <c r="P44" s="17">
        <f t="shared" si="13"/>
        <v>9.1096340336208698E-2</v>
      </c>
      <c r="Q44" s="18">
        <f t="shared" si="14"/>
        <v>0.90890365966379127</v>
      </c>
    </row>
    <row r="45" spans="2:17" x14ac:dyDescent="0.2">
      <c r="B45" s="12">
        <v>2021</v>
      </c>
      <c r="C45" s="13">
        <f t="shared" si="7"/>
        <v>1950167920.90851</v>
      </c>
      <c r="D45" s="13">
        <f t="shared" si="8"/>
        <v>173269208.81</v>
      </c>
      <c r="E45" s="6"/>
      <c r="F45" s="13">
        <v>2783351.8385100001</v>
      </c>
      <c r="G45" s="13">
        <v>12258915.421489999</v>
      </c>
      <c r="H45" s="13">
        <f t="shared" si="9"/>
        <v>15042267.259999998</v>
      </c>
      <c r="J45" s="17">
        <f t="shared" si="10"/>
        <v>8.884835349423674E-2</v>
      </c>
      <c r="K45" s="18">
        <f t="shared" si="11"/>
        <v>0.9111516465057633</v>
      </c>
      <c r="M45" s="22">
        <v>1962426836.3299999</v>
      </c>
      <c r="N45" s="22">
        <f t="shared" si="12"/>
        <v>173269208.81</v>
      </c>
      <c r="P45" s="17">
        <f t="shared" si="13"/>
        <v>8.8293334356370989E-2</v>
      </c>
      <c r="Q45" s="18">
        <f t="shared" si="14"/>
        <v>0.91170666564362901</v>
      </c>
    </row>
    <row r="46" spans="2:17" ht="13.5" thickBot="1" x14ac:dyDescent="0.25">
      <c r="B46" s="23" t="s">
        <v>16</v>
      </c>
      <c r="C46" s="24">
        <f>SUM(C36:C45)</f>
        <v>48952427255.786758</v>
      </c>
      <c r="D46" s="24">
        <f>SUM(D36:D45)</f>
        <v>4828804963.5699997</v>
      </c>
      <c r="E46" s="7"/>
      <c r="F46" s="24">
        <f>SUM(F36:F45)</f>
        <v>91015617.906760007</v>
      </c>
      <c r="G46" s="24">
        <f>SUM(G36:G45)</f>
        <v>662232689.42323995</v>
      </c>
      <c r="H46" s="24">
        <f>SUM(H36:H45)</f>
        <v>753248307.33000004</v>
      </c>
      <c r="J46" s="26">
        <f t="shared" si="10"/>
        <v>9.8642809647384283E-2</v>
      </c>
      <c r="K46" s="27">
        <f t="shared" si="11"/>
        <v>0.90135719035261574</v>
      </c>
      <c r="M46" s="25">
        <f>SUM(M36:M45)</f>
        <v>49614659945.209999</v>
      </c>
      <c r="N46" s="25">
        <f>SUM(N36:N45)</f>
        <v>4828804963.5699997</v>
      </c>
      <c r="P46" s="26">
        <f t="shared" si="13"/>
        <v>9.7326172726014862E-2</v>
      </c>
      <c r="Q46" s="27">
        <f t="shared" si="14"/>
        <v>0.90267382727398515</v>
      </c>
    </row>
  </sheetData>
  <pageMargins left="0.31496062992125984" right="0.31496062992125984" top="0.15748031496062992" bottom="0.15748031496062992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831B90248A540B6D7402B812F83D7" ma:contentTypeVersion="11" ma:contentTypeDescription="Create a new document." ma:contentTypeScope="" ma:versionID="b84453e8f40ff1bc38d95d643eb89927">
  <xsd:schema xmlns:xsd="http://www.w3.org/2001/XMLSchema" xmlns:xs="http://www.w3.org/2001/XMLSchema" xmlns:p="http://schemas.microsoft.com/office/2006/metadata/properties" xmlns:ns1="2502e859-f0bf-4bcc-8c9f-128c9f9c82d2" xmlns:ns3="30211e61-8a7b-4fc1-a145-5e21de2cb23f" targetNamespace="http://schemas.microsoft.com/office/2006/metadata/properties" ma:root="true" ma:fieldsID="0f5a8274a582d6643c0b7fd495f62856" ns1:_="" ns3:_="">
    <xsd:import namespace="2502e859-f0bf-4bcc-8c9f-128c9f9c82d2"/>
    <xsd:import namespace="30211e61-8a7b-4fc1-a145-5e21de2cb23f"/>
    <xsd:element name="properties">
      <xsd:complexType>
        <xsd:sequence>
          <xsd:element name="documentManagement">
            <xsd:complexType>
              <xsd:all>
                <xsd:element ref="ns1:Docu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e859-f0bf-4bcc-8c9f-128c9f9c82d2" elementFormDefault="qualified">
    <xsd:import namespace="http://schemas.microsoft.com/office/2006/documentManagement/types"/>
    <xsd:import namespace="http://schemas.microsoft.com/office/infopath/2007/PartnerControls"/>
    <xsd:element name="Document" ma:index="0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1e61-8a7b-4fc1-a145-5e21de2c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2502e859-f0bf-4bcc-8c9f-128c9f9c82d2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E79A6453-AB7E-40A3-A31E-88E75D81C943}"/>
</file>

<file path=customXml/itemProps2.xml><?xml version="1.0" encoding="utf-8"?>
<ds:datastoreItem xmlns:ds="http://schemas.openxmlformats.org/officeDocument/2006/customXml" ds:itemID="{F5B2CBD2-2ABE-4A6B-B996-994860E36D56}"/>
</file>

<file path=customXml/itemProps3.xml><?xml version="1.0" encoding="utf-8"?>
<ds:datastoreItem xmlns:ds="http://schemas.openxmlformats.org/officeDocument/2006/customXml" ds:itemID="{A51BAF8D-AC59-4AA0-AD01-4FA96AA13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2021-08-09T05:38:25Z</dcterms:created>
  <dcterms:modified xsi:type="dcterms:W3CDTF">2021-08-09T05:38:32Z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0x010100BC8831B90248A540B6D7402B812F83D7</vt:lpwstr>
  </property>
</Properties>
</file>